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930" yWindow="2040" windowWidth="19440" windowHeight="9255" tabRatio="726" firstSheet="82" activeTab="89"/>
  </bookViews>
  <sheets>
    <sheet name="القسم الاول" sheetId="11" r:id="rId1"/>
    <sheet name="المعاهد" sheetId="2" r:id="rId2"/>
    <sheet name="العمل" sheetId="3" r:id="rId3"/>
    <sheet name="دينية ابتدائيه" sheetId="4" r:id="rId4"/>
    <sheet name="الدينيةالمتوسطة" sheetId="9" r:id="rId5"/>
    <sheet name="الدينية اعدادية" sheetId="10" r:id="rId6"/>
    <sheet name="الدينية ثانوي" sheetId="5" r:id="rId7"/>
    <sheet name="التمريض" sheetId="6" r:id="rId8"/>
    <sheet name="الحكومي" sheetId="7" r:id="rId9"/>
    <sheet name="الخاص" sheetId="8" r:id="rId10"/>
    <sheet name="الثاني" sheetId="12" r:id="rId11"/>
    <sheet name="16 " sheetId="13" r:id="rId12"/>
    <sheet name="17" sheetId="14" r:id="rId13"/>
    <sheet name="20-" sheetId="15" r:id="rId14"/>
    <sheet name="15" sheetId="16" r:id="rId15"/>
    <sheet name="20" sheetId="17" r:id="rId16"/>
    <sheet name="23 " sheetId="18" r:id="rId17"/>
    <sheet name="24" sheetId="19" r:id="rId18"/>
    <sheet name="25" sheetId="20" r:id="rId19"/>
    <sheet name="26" sheetId="21" r:id="rId20"/>
    <sheet name="27" sheetId="22" r:id="rId21"/>
    <sheet name="28" sheetId="23" r:id="rId22"/>
    <sheet name="29" sheetId="24" r:id="rId23"/>
    <sheet name="الثالث" sheetId="25" r:id="rId24"/>
    <sheet name="31 (2)" sheetId="26" r:id="rId25"/>
    <sheet name="31" sheetId="27" r:id="rId26"/>
    <sheet name="32" sheetId="28" r:id="rId27"/>
    <sheet name="33" sheetId="29" r:id="rId28"/>
    <sheet name="34" sheetId="30" r:id="rId29"/>
    <sheet name="35" sheetId="31" r:id="rId30"/>
    <sheet name="34 (2)" sheetId="32" r:id="rId31"/>
    <sheet name="37" sheetId="33" r:id="rId32"/>
    <sheet name="38" sheetId="34" r:id="rId33"/>
    <sheet name="الرابع" sheetId="35" r:id="rId34"/>
    <sheet name="39" sheetId="36" r:id="rId35"/>
    <sheet name="40" sheetId="37" r:id="rId36"/>
    <sheet name="41" sheetId="38" r:id="rId37"/>
    <sheet name="42" sheetId="39" r:id="rId38"/>
    <sheet name="43" sheetId="40" r:id="rId39"/>
    <sheet name="44" sheetId="41" r:id="rId40"/>
    <sheet name="45" sheetId="42" r:id="rId41"/>
    <sheet name="46" sheetId="43" r:id="rId42"/>
    <sheet name="47" sheetId="44" r:id="rId43"/>
    <sheet name="48" sheetId="45" r:id="rId44"/>
    <sheet name="49" sheetId="46" r:id="rId45"/>
    <sheet name="50" sheetId="47" r:id="rId46"/>
    <sheet name="51" sheetId="48" r:id="rId47"/>
    <sheet name="52" sheetId="49" r:id="rId48"/>
    <sheet name="61" sheetId="50" r:id="rId49"/>
    <sheet name="62" sheetId="51" r:id="rId50"/>
    <sheet name="53" sheetId="52" r:id="rId51"/>
    <sheet name="54" sheetId="53" r:id="rId52"/>
    <sheet name="55" sheetId="54" r:id="rId53"/>
    <sheet name="56" sheetId="55" r:id="rId54"/>
    <sheet name="57" sheetId="56" r:id="rId55"/>
    <sheet name="58" sheetId="57" r:id="rId56"/>
    <sheet name="59" sheetId="58" r:id="rId57"/>
    <sheet name="60" sheetId="59" r:id="rId58"/>
    <sheet name="61 (2)" sheetId="60" r:id="rId59"/>
    <sheet name="62 (2)" sheetId="61" r:id="rId60"/>
    <sheet name="63" sheetId="62" r:id="rId61"/>
    <sheet name="64" sheetId="63" r:id="rId62"/>
    <sheet name="65" sheetId="64" r:id="rId63"/>
    <sheet name="66" sheetId="65" r:id="rId64"/>
    <sheet name="67" sheetId="66" r:id="rId65"/>
    <sheet name="68" sheetId="67" r:id="rId66"/>
    <sheet name="الخامس" sheetId="68" r:id="rId67"/>
    <sheet name="91" sheetId="69" r:id="rId68"/>
    <sheet name="92" sheetId="70" r:id="rId69"/>
    <sheet name="69" sheetId="71" r:id="rId70"/>
    <sheet name="70" sheetId="72" r:id="rId71"/>
    <sheet name="71" sheetId="73" r:id="rId72"/>
    <sheet name="72" sheetId="74" r:id="rId73"/>
    <sheet name="73" sheetId="75" r:id="rId74"/>
    <sheet name="74" sheetId="76" r:id="rId75"/>
    <sheet name="75" sheetId="77" r:id="rId76"/>
    <sheet name="76" sheetId="78" r:id="rId77"/>
    <sheet name="77" sheetId="79" r:id="rId78"/>
    <sheet name="السادس" sheetId="80" r:id="rId79"/>
    <sheet name="78" sheetId="81" r:id="rId80"/>
    <sheet name="79" sheetId="82" r:id="rId81"/>
    <sheet name="78 (2)" sheetId="83" r:id="rId82"/>
    <sheet name="80" sheetId="84" r:id="rId83"/>
    <sheet name="82" sheetId="85" r:id="rId84"/>
    <sheet name="83" sheetId="86" r:id="rId85"/>
    <sheet name="84" sheetId="87" r:id="rId86"/>
    <sheet name="85" sheetId="88" r:id="rId87"/>
    <sheet name="86" sheetId="89" r:id="rId88"/>
    <sheet name="87" sheetId="90" r:id="rId89"/>
    <sheet name="السابع" sheetId="91" r:id="rId90"/>
    <sheet name="86 (2)" sheetId="92" r:id="rId91"/>
    <sheet name="87 (2)" sheetId="93" r:id="rId92"/>
    <sheet name="88" sheetId="94" r:id="rId93"/>
    <sheet name="89" sheetId="95" r:id="rId94"/>
    <sheet name="90" sheetId="96" r:id="rId95"/>
    <sheet name="91 (2)" sheetId="97" r:id="rId96"/>
    <sheet name="92 (2)" sheetId="98" r:id="rId97"/>
    <sheet name="93" sheetId="99" r:id="rId98"/>
    <sheet name="94" sheetId="100" r:id="rId99"/>
    <sheet name="95" sheetId="101" r:id="rId100"/>
    <sheet name="96" sheetId="102" r:id="rId101"/>
    <sheet name="97" sheetId="103" r:id="rId102"/>
    <sheet name="Sheet1" sheetId="104" r:id="rId103"/>
  </sheets>
  <externalReferences>
    <externalReference r:id="rId104"/>
    <externalReference r:id="rId105"/>
  </externalReferences>
  <definedNames>
    <definedName name="aaa" localSheetId="24">OFFSET('31 (2)'!Full_Print,0,0,'31 (2)'!Last_Row)</definedName>
    <definedName name="aaa" localSheetId="30">OFFSET('34 (2)'!Full_Print,0,0,'34 (2)'!Last_Row)</definedName>
    <definedName name="aaa" localSheetId="7">#N/A</definedName>
    <definedName name="aaa" localSheetId="8">#N/A</definedName>
    <definedName name="aaa" localSheetId="9">#N/A</definedName>
    <definedName name="aaa" localSheetId="6">#N/A</definedName>
    <definedName name="aaa" localSheetId="2">OFFSET(العمل!Full_Print,0,0,العمل!Last_Row)</definedName>
    <definedName name="aaa">OFFSET(العمل!Full_Print,0,0,العمل!Last_Row)</definedName>
    <definedName name="amal" localSheetId="24">#REF!</definedName>
    <definedName name="amal" localSheetId="30">#REF!</definedName>
    <definedName name="amal" localSheetId="7">#REF!</definedName>
    <definedName name="amal" localSheetId="8">#REF!</definedName>
    <definedName name="amal" localSheetId="9">#REF!</definedName>
    <definedName name="amal" localSheetId="6">#REF!</definedName>
    <definedName name="amal" localSheetId="2">#REF!</definedName>
    <definedName name="amal">#REF!</definedName>
    <definedName name="antsar" localSheetId="24">#REF!</definedName>
    <definedName name="antsar" localSheetId="30">#REF!</definedName>
    <definedName name="antsar" localSheetId="7">#REF!</definedName>
    <definedName name="antsar" localSheetId="8">#REF!</definedName>
    <definedName name="antsar" localSheetId="9">#REF!</definedName>
    <definedName name="antsar" localSheetId="6">#REF!</definedName>
    <definedName name="antsar" localSheetId="2">#REF!</definedName>
    <definedName name="antsar">#REF!</definedName>
    <definedName name="antser" localSheetId="24">#REF!</definedName>
    <definedName name="antser" localSheetId="30">#REF!</definedName>
    <definedName name="antser" localSheetId="7">#REF!</definedName>
    <definedName name="antser" localSheetId="8">#REF!</definedName>
    <definedName name="antser" localSheetId="9">#REF!</definedName>
    <definedName name="antser" localSheetId="6">#REF!</definedName>
    <definedName name="antser" localSheetId="2">#REF!</definedName>
    <definedName name="antser">#REF!</definedName>
    <definedName name="asdasd" localSheetId="24">OFFSET('31 (2)'!Full_Print,0,0,'31 (2)'!Last_Row)</definedName>
    <definedName name="asdasd" localSheetId="30">OFFSET('34 (2)'!Full_Print,0,0,'34 (2)'!Last_Row)</definedName>
    <definedName name="asdasd" localSheetId="7">#N/A</definedName>
    <definedName name="asdasd" localSheetId="8">#N/A</definedName>
    <definedName name="asdasd" localSheetId="9">#N/A</definedName>
    <definedName name="asdasd" localSheetId="6">#N/A</definedName>
    <definedName name="asdasd" localSheetId="2">OFFSET(العمل!Full_Print,0,0,العمل!Last_Row)</definedName>
    <definedName name="asdasd">OFFSET(العمل!Full_Print,0,0,العمل!Last_Row)</definedName>
    <definedName name="aser" localSheetId="24">#REF!</definedName>
    <definedName name="aser" localSheetId="30">#REF!</definedName>
    <definedName name="aser" localSheetId="7">#REF!</definedName>
    <definedName name="aser" localSheetId="8">#REF!</definedName>
    <definedName name="aser" localSheetId="9">#REF!</definedName>
    <definedName name="aser" localSheetId="6">#REF!</definedName>
    <definedName name="aser" localSheetId="2">#REF!</definedName>
    <definedName name="aser">#REF!</definedName>
    <definedName name="asss" localSheetId="24">OFFSET('31 (2)'!Full_Print,0,0,'31 (2)'!ppppp)</definedName>
    <definedName name="asss" localSheetId="30">OFFSET('34 (2)'!Full_Print,0,0,'34 (2)'!ppppp)</definedName>
    <definedName name="asss" localSheetId="7">#N/A</definedName>
    <definedName name="asss" localSheetId="8">#N/A</definedName>
    <definedName name="asss" localSheetId="9">#N/A</definedName>
    <definedName name="asss" localSheetId="6">#N/A</definedName>
    <definedName name="asss" localSheetId="2">OFFSET(العمل!Full_Print,0,0,العمل!ppppp)</definedName>
    <definedName name="asss">OFFSET(العمل!Full_Print,0,0,العمل!ppppp)</definedName>
    <definedName name="aswe" localSheetId="24">#REF!</definedName>
    <definedName name="aswe" localSheetId="30">#REF!</definedName>
    <definedName name="aswe" localSheetId="7">#REF!</definedName>
    <definedName name="aswe" localSheetId="8">#REF!</definedName>
    <definedName name="aswe" localSheetId="9">#REF!</definedName>
    <definedName name="aswe" localSheetId="6">#REF!</definedName>
    <definedName name="aswe" localSheetId="2">#REF!</definedName>
    <definedName name="aswe">#REF!</definedName>
    <definedName name="bbbbb" localSheetId="24">#REF!</definedName>
    <definedName name="bbbbb" localSheetId="30">#REF!</definedName>
    <definedName name="bbbbb" localSheetId="7">#REF!</definedName>
    <definedName name="bbbbb" localSheetId="8">#REF!</definedName>
    <definedName name="bbbbb" localSheetId="9">#REF!</definedName>
    <definedName name="bbbbb" localSheetId="6">#REF!</definedName>
    <definedName name="bbbbb" localSheetId="2">#REF!</definedName>
    <definedName name="bbbbb">#REF!</definedName>
    <definedName name="Beg_Bal" localSheetId="24">#REF!</definedName>
    <definedName name="Beg_Bal" localSheetId="30">#REF!</definedName>
    <definedName name="Beg_Bal" localSheetId="7">#REF!</definedName>
    <definedName name="Beg_Bal" localSheetId="8">#REF!</definedName>
    <definedName name="Beg_Bal" localSheetId="9">#REF!</definedName>
    <definedName name="Beg_Bal" localSheetId="6">#REF!</definedName>
    <definedName name="Beg_Bal" localSheetId="2">#REF!</definedName>
    <definedName name="Beg_Bal">#REF!</definedName>
    <definedName name="bgdad" localSheetId="24">OFFSET('31 (2)'!Full_Print,0,0,'31 (2)'!Last_Row)</definedName>
    <definedName name="bgdad" localSheetId="30">OFFSET('34 (2)'!Full_Print,0,0,'34 (2)'!Last_Row)</definedName>
    <definedName name="bgdad" localSheetId="7">#N/A</definedName>
    <definedName name="bgdad" localSheetId="8">#N/A</definedName>
    <definedName name="bgdad" localSheetId="9">#N/A</definedName>
    <definedName name="bgdad" localSheetId="6">#N/A</definedName>
    <definedName name="bgdad" localSheetId="2">OFFSET(العمل!Full_Print,0,0,العمل!Last_Row)</definedName>
    <definedName name="bgdad">OFFSET(العمل!Full_Print,0,0,العمل!Last_Row)</definedName>
    <definedName name="Data" localSheetId="24">#REF!</definedName>
    <definedName name="Data" localSheetId="30">#REF!</definedName>
    <definedName name="Data" localSheetId="7">#REF!</definedName>
    <definedName name="Data" localSheetId="8">#REF!</definedName>
    <definedName name="Data" localSheetId="9">#REF!</definedName>
    <definedName name="Data" localSheetId="6">#REF!</definedName>
    <definedName name="Data" localSheetId="2">#REF!</definedName>
    <definedName name="Data">#REF!</definedName>
    <definedName name="End_Bal" localSheetId="24">#REF!</definedName>
    <definedName name="End_Bal" localSheetId="30">#REF!</definedName>
    <definedName name="End_Bal" localSheetId="7">#REF!</definedName>
    <definedName name="End_Bal" localSheetId="8">#REF!</definedName>
    <definedName name="End_Bal" localSheetId="9">#REF!</definedName>
    <definedName name="End_Bal" localSheetId="6">#REF!</definedName>
    <definedName name="End_Bal" localSheetId="2">#REF!</definedName>
    <definedName name="End_Bal">#REF!</definedName>
    <definedName name="Extra_Pay" localSheetId="24">#REF!</definedName>
    <definedName name="Extra_Pay" localSheetId="30">#REF!</definedName>
    <definedName name="Extra_Pay" localSheetId="7">#REF!</definedName>
    <definedName name="Extra_Pay" localSheetId="8">#REF!</definedName>
    <definedName name="Extra_Pay" localSheetId="9">#REF!</definedName>
    <definedName name="Extra_Pay" localSheetId="6">#REF!</definedName>
    <definedName name="Extra_Pay" localSheetId="2">#REF!</definedName>
    <definedName name="Extra_Pay">#REF!</definedName>
    <definedName name="Full_Print" localSheetId="24">#REF!</definedName>
    <definedName name="Full_Print" localSheetId="30">#REF!</definedName>
    <definedName name="Full_Print" localSheetId="7">#REF!</definedName>
    <definedName name="Full_Print" localSheetId="8">#REF!</definedName>
    <definedName name="Full_Print" localSheetId="9">#REF!</definedName>
    <definedName name="Full_Print" localSheetId="6">#REF!</definedName>
    <definedName name="Full_Print" localSheetId="2">#REF!</definedName>
    <definedName name="Full_Print">#REF!</definedName>
    <definedName name="gggggg" localSheetId="24">Scheduled_Payment+Extra_Payment</definedName>
    <definedName name="gggggg" localSheetId="30">Scheduled_Payment+Extra_Payment</definedName>
    <definedName name="gggggg" localSheetId="7">Scheduled_Payment+Extra_Payment</definedName>
    <definedName name="gggggg" localSheetId="8">Scheduled_Payment+Extra_Payment</definedName>
    <definedName name="gggggg" localSheetId="9">Scheduled_Payment+Extra_Payment</definedName>
    <definedName name="gggggg" localSheetId="6">Scheduled_Payment+Extra_Payment</definedName>
    <definedName name="gggggg" localSheetId="2">Scheduled_Payment+Extra_Payment</definedName>
    <definedName name="gggggg">Scheduled_Payment+Extra_Payment</definedName>
    <definedName name="Header_Row" localSheetId="24">ROW(#REF!)</definedName>
    <definedName name="Header_Row" localSheetId="30">ROW(#REF!)</definedName>
    <definedName name="Header_Row" localSheetId="7">ROW(#REF!)</definedName>
    <definedName name="Header_Row" localSheetId="8">ROW(#REF!)</definedName>
    <definedName name="Header_Row" localSheetId="9">ROW(#REF!)</definedName>
    <definedName name="Header_Row" localSheetId="6">ROW(#REF!)</definedName>
    <definedName name="Header_Row" localSheetId="2">ROW(#REF!)</definedName>
    <definedName name="Header_Row">ROW(#REF!)</definedName>
    <definedName name="hhh" localSheetId="24">DATE(YEAR('31 (2)'!Loan_Start),MONTH('31 (2)'!Loan_Start)+Payment_Number,DAY('31 (2)'!Loan_Start))</definedName>
    <definedName name="hhh" localSheetId="30">DATE(YEAR('34 (2)'!Loan_Start),MONTH('34 (2)'!Loan_Start)+Payment_Number,DAY('34 (2)'!Loan_Start))</definedName>
    <definedName name="hhh" localSheetId="7">#N/A</definedName>
    <definedName name="hhh" localSheetId="8">#N/A</definedName>
    <definedName name="hhh" localSheetId="9">#N/A</definedName>
    <definedName name="hhh" localSheetId="6">#N/A</definedName>
    <definedName name="hhh" localSheetId="2">DATE(YEAR(العمل!Loan_Start),MONTH(العمل!Loan_Start)+Payment_Number,DAY(العمل!Loan_Start))</definedName>
    <definedName name="hhh">DATE(YEAR(العمل!Loan_Start),MONTH(العمل!Loan_Start)+Payment_Number,DAY(العمل!Loan_Start))</definedName>
    <definedName name="hhhhh" localSheetId="24">IF('31 (2)'!Values_Entered,'31 (2)'!Header_Row+'31 (2)'!Number_of_Payments,'31 (2)'!Header_Row)</definedName>
    <definedName name="hhhhh" localSheetId="30">IF('34 (2)'!Values_Entered,'34 (2)'!Header_Row+'34 (2)'!Number_of_Payments,'34 (2)'!Header_Row)</definedName>
    <definedName name="hhhhh" localSheetId="7">#N/A</definedName>
    <definedName name="hhhhh" localSheetId="8">#N/A</definedName>
    <definedName name="hhhhh" localSheetId="9">#N/A</definedName>
    <definedName name="hhhhh" localSheetId="6">#N/A</definedName>
    <definedName name="hhhhh" localSheetId="2">IF(العمل!Values_Entered,العمل!Header_Row+العمل!Number_of_Payments,العمل!Header_Row)</definedName>
    <definedName name="hhhhh">IF(العمل!Values_Entered,Header_Row+العمل!Number_of_Payments,Header_Row)</definedName>
    <definedName name="hhhhh99" localSheetId="24">IF('31 (2)'!Values_Entered,'31 (2)'!Header_Row+'31 (2)'!qwqwqwqwqwqw,'31 (2)'!Header_Row)</definedName>
    <definedName name="hhhhh99" localSheetId="30">IF('34 (2)'!Values_Entered,'34 (2)'!Header_Row+'34 (2)'!qwqwqwqwqwqw,'34 (2)'!Header_Row)</definedName>
    <definedName name="hhhhh99" localSheetId="7">#N/A</definedName>
    <definedName name="hhhhh99" localSheetId="8">#N/A</definedName>
    <definedName name="hhhhh99" localSheetId="9">#N/A</definedName>
    <definedName name="hhhhh99" localSheetId="6">#N/A</definedName>
    <definedName name="hhhhh99" localSheetId="2">IF(العمل!Values_Entered,العمل!Header_Row+العمل!qwqwqwqwqwqw,العمل!Header_Row)</definedName>
    <definedName name="hhhhh99">IF(العمل!Values_Entered,Header_Row+العمل!qwqwqwqwqwqw,Header_Row)</definedName>
    <definedName name="Int" localSheetId="24">#REF!</definedName>
    <definedName name="Int" localSheetId="30">#REF!</definedName>
    <definedName name="Int" localSheetId="7">#REF!</definedName>
    <definedName name="Int" localSheetId="8">#REF!</definedName>
    <definedName name="Int" localSheetId="9">#REF!</definedName>
    <definedName name="Int" localSheetId="6">#REF!</definedName>
    <definedName name="Int" localSheetId="2">#REF!</definedName>
    <definedName name="Int">#REF!</definedName>
    <definedName name="Interest_Rate" localSheetId="24">#REF!</definedName>
    <definedName name="Interest_Rate" localSheetId="30">#REF!</definedName>
    <definedName name="Interest_Rate" localSheetId="7">#REF!</definedName>
    <definedName name="Interest_Rate" localSheetId="8">#REF!</definedName>
    <definedName name="Interest_Rate" localSheetId="9">#REF!</definedName>
    <definedName name="Interest_Rate" localSheetId="6">#REF!</definedName>
    <definedName name="Interest_Rate" localSheetId="2">#REF!</definedName>
    <definedName name="Interest_Rate">#REF!</definedName>
    <definedName name="Last_Row" localSheetId="24">IF('31 (2)'!Values_Entered,'31 (2)'!Header_Row+'31 (2)'!Number_of_Payments,'31 (2)'!Header_Row)</definedName>
    <definedName name="Last_Row" localSheetId="30">IF('34 (2)'!Values_Entered,'34 (2)'!Header_Row+'34 (2)'!Number_of_Payments,'34 (2)'!Header_Row)</definedName>
    <definedName name="Last_Row" localSheetId="7">#N/A</definedName>
    <definedName name="Last_Row" localSheetId="8">#N/A</definedName>
    <definedName name="Last_Row" localSheetId="9">#N/A</definedName>
    <definedName name="Last_Row" localSheetId="6">#N/A</definedName>
    <definedName name="Last_Row" localSheetId="2">IF(العمل!Values_Entered,العمل!Header_Row+العمل!Number_of_Payments,العمل!Header_Row)</definedName>
    <definedName name="Last_Row">IF(العمل!Values_Entered,Header_Row+العمل!Number_of_Payments,Header_Row)</definedName>
    <definedName name="Loan_Amount" localSheetId="24">#REF!</definedName>
    <definedName name="Loan_Amount" localSheetId="30">#REF!</definedName>
    <definedName name="Loan_Amount" localSheetId="7">#REF!</definedName>
    <definedName name="Loan_Amount" localSheetId="8">#REF!</definedName>
    <definedName name="Loan_Amount" localSheetId="9">#REF!</definedName>
    <definedName name="Loan_Amount" localSheetId="6">#REF!</definedName>
    <definedName name="Loan_Amount" localSheetId="2">#REF!</definedName>
    <definedName name="Loan_Amount">#REF!</definedName>
    <definedName name="Loan_Start" localSheetId="24">#REF!</definedName>
    <definedName name="Loan_Start" localSheetId="30">#REF!</definedName>
    <definedName name="Loan_Start" localSheetId="7">#REF!</definedName>
    <definedName name="Loan_Start" localSheetId="8">#REF!</definedName>
    <definedName name="Loan_Start" localSheetId="9">#REF!</definedName>
    <definedName name="Loan_Start" localSheetId="6">#REF!</definedName>
    <definedName name="Loan_Start" localSheetId="2">#REF!</definedName>
    <definedName name="Loan_Start">#REF!</definedName>
    <definedName name="Loan_Years" localSheetId="24">#REF!</definedName>
    <definedName name="Loan_Years" localSheetId="30">#REF!</definedName>
    <definedName name="Loan_Years" localSheetId="7">#REF!</definedName>
    <definedName name="Loan_Years" localSheetId="8">#REF!</definedName>
    <definedName name="Loan_Years" localSheetId="9">#REF!</definedName>
    <definedName name="Loan_Years" localSheetId="6">#REF!</definedName>
    <definedName name="Loan_Years" localSheetId="2">#REF!</definedName>
    <definedName name="Loan_Years">#REF!</definedName>
    <definedName name="name" localSheetId="24">OFFSET('31 (2)'!Full_Print,0,0,'31 (2)'!Last_Row)</definedName>
    <definedName name="name" localSheetId="30">OFFSET('34 (2)'!Full_Print,0,0,'34 (2)'!Last_Row)</definedName>
    <definedName name="name" localSheetId="7">OFFSET(التمريض!Full_Print,0,0,التمريض!Last_Row)</definedName>
    <definedName name="name" localSheetId="8">OFFSET(الحكومي!Full_Print,0,0,الحكومي!Last_Row)</definedName>
    <definedName name="name" localSheetId="9">OFFSET(الخاص!Full_Print,0,0,الخاص!Last_Row)</definedName>
    <definedName name="name" localSheetId="6">OFFSET('الدينية ثانوي'!Full_Print,0,0,'الدينية ثانوي'!Last_Row)</definedName>
    <definedName name="name" localSheetId="2">OFFSET(العمل!Full_Print,0,0,العمل!Last_Row)</definedName>
    <definedName name="name">OFFSET(Full_Print,0,0,Last_Row)</definedName>
    <definedName name="Num_Pmt_Per_Year" localSheetId="24">#REF!</definedName>
    <definedName name="Num_Pmt_Per_Year" localSheetId="30">#REF!</definedName>
    <definedName name="Num_Pmt_Per_Year" localSheetId="7">#REF!</definedName>
    <definedName name="Num_Pmt_Per_Year" localSheetId="8">#REF!</definedName>
    <definedName name="Num_Pmt_Per_Year" localSheetId="9">#REF!</definedName>
    <definedName name="Num_Pmt_Per_Year" localSheetId="6">#REF!</definedName>
    <definedName name="Num_Pmt_Per_Year" localSheetId="2">#REF!</definedName>
    <definedName name="Num_Pmt_Per_Year">#REF!</definedName>
    <definedName name="Number_of_Payments" localSheetId="24">MATCH(0.01,'31 (2)'!End_Bal,-1)+1</definedName>
    <definedName name="Number_of_Payments" localSheetId="30">MATCH(0.01,'34 (2)'!End_Bal,-1)+1</definedName>
    <definedName name="Number_of_Payments" localSheetId="7">MATCH(0.01,التمريض!End_Bal,-1)+1</definedName>
    <definedName name="Number_of_Payments" localSheetId="8">MATCH(0.01,الحكومي!End_Bal,-1)+1</definedName>
    <definedName name="Number_of_Payments" localSheetId="9">MATCH(0.01,الخاص!End_Bal,-1)+1</definedName>
    <definedName name="Number_of_Payments" localSheetId="6">MATCH(0.01,'الدينية ثانوي'!End_Bal,-1)+1</definedName>
    <definedName name="Number_of_Payments" localSheetId="2">MATCH(0.01,العمل!End_Bal,-1)+1</definedName>
    <definedName name="Number_of_Payments">MATCH(0.01,End_Bal,-1)+1</definedName>
    <definedName name="opopop" localSheetId="24">#REF!</definedName>
    <definedName name="opopop" localSheetId="30">#REF!</definedName>
    <definedName name="opopop" localSheetId="7">#REF!</definedName>
    <definedName name="opopop" localSheetId="8">#REF!</definedName>
    <definedName name="opopop" localSheetId="9">#REF!</definedName>
    <definedName name="opopop" localSheetId="6">#REF!</definedName>
    <definedName name="opopop" localSheetId="2">#REF!</definedName>
    <definedName name="opopop">#REF!</definedName>
    <definedName name="paras" localSheetId="24">DATE(YEAR('31 (2)'!Loan_Start),MONTH('31 (2)'!Loan_Start)+Payment_Number,DAY('31 (2)'!Loan_Start))</definedName>
    <definedName name="paras" localSheetId="30">DATE(YEAR('34 (2)'!Loan_Start),MONTH('34 (2)'!Loan_Start)+Payment_Number,DAY('34 (2)'!Loan_Start))</definedName>
    <definedName name="paras" localSheetId="7">DATE(YEAR(التمريض!Loan_Start),MONTH(التمريض!Loan_Start)+Payment_Number,DAY(التمريض!Loan_Start))</definedName>
    <definedName name="paras" localSheetId="8">DATE(YEAR(الحكومي!Loan_Start),MONTH(الحكومي!Loan_Start)+Payment_Number,DAY(الحكومي!Loan_Start))</definedName>
    <definedName name="paras" localSheetId="9">DATE(YEAR(الخاص!Loan_Start),MONTH(الخاص!Loan_Start)+Payment_Number,DAY(الخاص!Loan_Start))</definedName>
    <definedName name="paras" localSheetId="6">DATE(YEAR('الدينية ثانوي'!Loan_Start),MONTH('الدينية ثانوي'!Loan_Start)+Payment_Number,DAY('الدينية ثانوي'!Loan_Start))</definedName>
    <definedName name="paras" localSheetId="2">DATE(YEAR(العمل!Loan_Start),MONTH(العمل!Loan_Start)+Payment_Number,DAY(العمل!Loan_Start))</definedName>
    <definedName name="paras">DATE(YEAR(Loan_Start),MONTH(Loan_Start)+Payment_Number,DAY(Loan_Start))</definedName>
    <definedName name="Pay_Date" localSheetId="24">#REF!</definedName>
    <definedName name="Pay_Date" localSheetId="30">#REF!</definedName>
    <definedName name="Pay_Date" localSheetId="7">#REF!</definedName>
    <definedName name="Pay_Date" localSheetId="8">#REF!</definedName>
    <definedName name="Pay_Date" localSheetId="9">#REF!</definedName>
    <definedName name="Pay_Date" localSheetId="6">#REF!</definedName>
    <definedName name="Pay_Date" localSheetId="2">#REF!</definedName>
    <definedName name="Pay_Date">#REF!</definedName>
    <definedName name="Pay_Num" localSheetId="24">#REF!</definedName>
    <definedName name="Pay_Num" localSheetId="30">#REF!</definedName>
    <definedName name="Pay_Num" localSheetId="7">#REF!</definedName>
    <definedName name="Pay_Num" localSheetId="8">#REF!</definedName>
    <definedName name="Pay_Num" localSheetId="9">#REF!</definedName>
    <definedName name="Pay_Num" localSheetId="6">#REF!</definedName>
    <definedName name="Pay_Num" localSheetId="2">#REF!</definedName>
    <definedName name="Pay_Num">#REF!</definedName>
    <definedName name="Payment_Date" localSheetId="24">DATE(YEAR('31 (2)'!Loan_Start),MONTH('31 (2)'!Loan_Start)+Payment_Number,DAY('31 (2)'!Loan_Start))</definedName>
    <definedName name="Payment_Date" localSheetId="30">DATE(YEAR('34 (2)'!Loan_Start),MONTH('34 (2)'!Loan_Start)+Payment_Number,DAY('34 (2)'!Loan_Start))</definedName>
    <definedName name="Payment_Date" localSheetId="7">DATE(YEAR(التمريض!Loan_Start),MONTH(التمريض!Loan_Start)+Payment_Number,DAY(التمريض!Loan_Start))</definedName>
    <definedName name="Payment_Date" localSheetId="8">DATE(YEAR(الحكومي!Loan_Start),MONTH(الحكومي!Loan_Start)+Payment_Number,DAY(الحكومي!Loan_Start))</definedName>
    <definedName name="Payment_Date" localSheetId="9">DATE(YEAR(الخاص!Loan_Start),MONTH(الخاص!Loan_Start)+Payment_Number,DAY(الخاص!Loan_Start))</definedName>
    <definedName name="Payment_Date" localSheetId="6">DATE(YEAR('الدينية ثانوي'!Loan_Start),MONTH('الدينية ثانوي'!Loan_Start)+Payment_Number,DAY('الدينية ثانوي'!Loan_Start))</definedName>
    <definedName name="Payment_Date" localSheetId="2">DATE(YEAR(العمل!Loan_Start),MONTH(العمل!Loan_Start)+Payment_Number,DAY(العمل!Loan_Start))</definedName>
    <definedName name="Payment_Date">DATE(YEAR(Loan_Start),MONTH(Loan_Start)+Payment_Number,DAY(Loan_Start))</definedName>
    <definedName name="popal" localSheetId="24">#REF!</definedName>
    <definedName name="popal" localSheetId="30">#REF!</definedName>
    <definedName name="popal" localSheetId="7">#REF!</definedName>
    <definedName name="popal" localSheetId="8">#REF!</definedName>
    <definedName name="popal" localSheetId="9">#REF!</definedName>
    <definedName name="popal" localSheetId="6">#REF!</definedName>
    <definedName name="popal" localSheetId="2">#REF!</definedName>
    <definedName name="popal">#REF!</definedName>
    <definedName name="ppppp" localSheetId="24">IF('31 (2)'!Values_Entered,'31 (2)'!Header_Row+'31 (2)'!Number_of_Payments,'31 (2)'!Header_Row)</definedName>
    <definedName name="ppppp" localSheetId="30">IF('34 (2)'!Values_Entered,'34 (2)'!Header_Row+'34 (2)'!Number_of_Payments,'34 (2)'!Header_Row)</definedName>
    <definedName name="ppppp" localSheetId="7">#N/A</definedName>
    <definedName name="ppppp" localSheetId="8">#N/A</definedName>
    <definedName name="ppppp" localSheetId="9">#N/A</definedName>
    <definedName name="ppppp" localSheetId="6">#N/A</definedName>
    <definedName name="ppppp" localSheetId="2">IF(العمل!Values_Entered,العمل!Header_Row+العمل!Number_of_Payments,العمل!Header_Row)</definedName>
    <definedName name="ppppp">IF(العمل!Values_Entered,Header_Row+Number_of_Payments,Header_Row)</definedName>
    <definedName name="Princ" localSheetId="24">#REF!</definedName>
    <definedName name="Princ" localSheetId="30">#REF!</definedName>
    <definedName name="Princ" localSheetId="7">#REF!</definedName>
    <definedName name="Princ" localSheetId="8">#REF!</definedName>
    <definedName name="Princ" localSheetId="9">#REF!</definedName>
    <definedName name="Princ" localSheetId="6">#REF!</definedName>
    <definedName name="Princ" localSheetId="2">#REF!</definedName>
    <definedName name="Princ">#REF!</definedName>
    <definedName name="_xlnm.Print_Area" localSheetId="14">'15'!$A$1:$Q$13</definedName>
    <definedName name="_xlnm.Print_Area" localSheetId="12">'17'!$A$1:$Q$19</definedName>
    <definedName name="_xlnm.Print_Area" localSheetId="13">'20-'!$A$1:$Q$26</definedName>
    <definedName name="_xlnm.Print_Area" localSheetId="16">'23 '!$A$1:$D$12</definedName>
    <definedName name="_xlnm.Print_Area" localSheetId="17">'24'!$A$1:$P$14</definedName>
    <definedName name="_xlnm.Print_Area" localSheetId="18">'25'!$A$1:$Q$31</definedName>
    <definedName name="_xlnm.Print_Area" localSheetId="20">'27'!$A$1:$Q$26</definedName>
    <definedName name="_xlnm.Print_Area" localSheetId="21">'28'!$A$1:$D$13</definedName>
    <definedName name="_xlnm.Print_Area" localSheetId="28">'34'!$A$1:$Q$22</definedName>
    <definedName name="_xlnm.Print_Area" localSheetId="30">'34 (2)'!$A$1:$Q$12</definedName>
    <definedName name="_xlnm.Print_Area" localSheetId="29">'35'!$A$1:$R$12</definedName>
    <definedName name="_xlnm.Print_Area" localSheetId="31">'37'!$A$1:$D$17</definedName>
    <definedName name="_xlnm.Print_Area" localSheetId="32">'38'!$A$1:$X$20</definedName>
    <definedName name="_xlnm.Print_Area" localSheetId="34">'39'!$A$1:$Q$25</definedName>
    <definedName name="_xlnm.Print_Area" localSheetId="35">'40'!$A$1:$P$13</definedName>
    <definedName name="_xlnm.Print_Area" localSheetId="36">'41'!$A$1:$D$17</definedName>
    <definedName name="_xlnm.Print_Area" localSheetId="37">'42'!$A$1:$Q$21</definedName>
    <definedName name="_xlnm.Print_Area" localSheetId="38">'43'!$A$1:$Q$28</definedName>
    <definedName name="_xlnm.Print_Area" localSheetId="39">'44'!$A$1:$D$22</definedName>
    <definedName name="_xlnm.Print_Area" localSheetId="40">'45'!$A$1:$X$11</definedName>
    <definedName name="_xlnm.Print_Area" localSheetId="41">'46'!$A$1:$K$23</definedName>
    <definedName name="_xlnm.Print_Area" localSheetId="42">'47'!$A$1:$J$11</definedName>
    <definedName name="_xlnm.Print_Area" localSheetId="43">'48'!$A$1:$D$13</definedName>
    <definedName name="_xlnm.Print_Area" localSheetId="44">'49'!$A$1:$Q$17</definedName>
    <definedName name="_xlnm.Print_Area" localSheetId="45">'50'!$A$1:$Q$16</definedName>
    <definedName name="_xlnm.Print_Area" localSheetId="46">'51'!$A$1:$D$19</definedName>
    <definedName name="_xlnm.Print_Area" localSheetId="47">'52'!$A$1:$X$23</definedName>
    <definedName name="_xlnm.Print_Area" localSheetId="51">'54'!$A$1:$J$11</definedName>
    <definedName name="_xlnm.Print_Area" localSheetId="52">'55'!$A$1:$D$14</definedName>
    <definedName name="_xlnm.Print_Area" localSheetId="53">'56'!$A$1:$Q$21</definedName>
    <definedName name="_xlnm.Print_Area" localSheetId="54">'57'!$A$1:$Q$21</definedName>
    <definedName name="_xlnm.Print_Area" localSheetId="55">'58'!$A$1:$D$22</definedName>
    <definedName name="_xlnm.Print_Area" localSheetId="56">'59'!$A$1:$X$12</definedName>
    <definedName name="_xlnm.Print_Area" localSheetId="57">'60'!$A$1:$Q$21</definedName>
    <definedName name="_xlnm.Print_Area" localSheetId="48">'61'!$A$1:$Q$19</definedName>
    <definedName name="_xlnm.Print_Area" localSheetId="58">'61 (2)'!$A$1:$Q$15</definedName>
    <definedName name="_xlnm.Print_Area" localSheetId="49">'62'!$A$1:$Q$14</definedName>
    <definedName name="_xlnm.Print_Area" localSheetId="59">'62 (2)'!$A$1:$Q$51</definedName>
    <definedName name="_xlnm.Print_Area" localSheetId="60">'63'!$A$1:$P$18</definedName>
    <definedName name="_xlnm.Print_Area" localSheetId="61">'64'!$A$1:$D$21</definedName>
    <definedName name="_xlnm.Print_Area" localSheetId="62">'65'!$A$1:$Q$34</definedName>
    <definedName name="_xlnm.Print_Area" localSheetId="63">'66'!$A$1:$Q$30</definedName>
    <definedName name="_xlnm.Print_Area" localSheetId="64">'67'!$A$1:$D$23</definedName>
    <definedName name="_xlnm.Print_Area" localSheetId="65">'68'!$A$1:$X$23</definedName>
    <definedName name="_xlnm.Print_Area" localSheetId="69">'69'!$A$1:$K$49</definedName>
    <definedName name="_xlnm.Print_Area" localSheetId="70">'70'!$A$1:$J$12</definedName>
    <definedName name="_xlnm.Print_Area" localSheetId="71">'71'!$A$1:$D$18</definedName>
    <definedName name="_xlnm.Print_Area" localSheetId="72">'72'!$A$1:$Q$37</definedName>
    <definedName name="_xlnm.Print_Area" localSheetId="73">'73'!$A$1:$Q$21</definedName>
    <definedName name="_xlnm.Print_Area" localSheetId="74">'74'!$A$1:$Q$19</definedName>
    <definedName name="_xlnm.Print_Area" localSheetId="75">'75'!$A$1:$Q$14</definedName>
    <definedName name="_xlnm.Print_Area" localSheetId="76">'76'!$A$1:$D$17</definedName>
    <definedName name="_xlnm.Print_Area" localSheetId="77">'77'!$A$1:$X$10</definedName>
    <definedName name="_xlnm.Print_Area" localSheetId="79">'78'!$A$1:$Q$19</definedName>
    <definedName name="_xlnm.Print_Area" localSheetId="81">'78 (2)'!$A$1:$Q$51</definedName>
    <definedName name="_xlnm.Print_Area" localSheetId="80">'79'!$A$1:$Q$60</definedName>
    <definedName name="_xlnm.Print_Area" localSheetId="82">'80'!$A$1:$Q$25</definedName>
    <definedName name="_xlnm.Print_Area" localSheetId="83">'82'!$A$1:$P$34</definedName>
    <definedName name="_xlnm.Print_Area" localSheetId="84">'83'!$A$1:$Q$55</definedName>
    <definedName name="_xlnm.Print_Area" localSheetId="85">'84'!$A$1:$P$26</definedName>
    <definedName name="_xlnm.Print_Area" localSheetId="86">'85'!$A$1:$Q$45</definedName>
    <definedName name="_xlnm.Print_Area" localSheetId="87">'86'!$A$1:$E$35</definedName>
    <definedName name="_xlnm.Print_Area" localSheetId="90">'86 (2)'!$A$1:$Q$18</definedName>
    <definedName name="_xlnm.Print_Area" localSheetId="88">'87'!$A$1:$X$20</definedName>
    <definedName name="_xlnm.Print_Area" localSheetId="91">'87 (2)'!$A$1:$Q$10</definedName>
    <definedName name="_xlnm.Print_Area" localSheetId="93">'89'!$A$1:$Q$18</definedName>
    <definedName name="_xlnm.Print_Area" localSheetId="95">'91 (2)'!$A$1:$Q$20</definedName>
    <definedName name="_xlnm.Print_Area" localSheetId="68">'92'!$A$1:$Q$13</definedName>
    <definedName name="_xlnm.Print_Area" localSheetId="97">'93'!$A$1:$Q$17</definedName>
    <definedName name="_xlnm.Print_Area" localSheetId="98">'94'!$A$1:$D$19</definedName>
    <definedName name="_xlnm.Print_Area" localSheetId="100">'96'!$A$1:$J$15</definedName>
    <definedName name="_xlnm.Print_Area" localSheetId="23">الثالث!$A$1:$I$18</definedName>
    <definedName name="_xlnm.Print_Area" localSheetId="10">الثاني!$A$1:$I$18</definedName>
    <definedName name="_xlnm.Print_Area" localSheetId="8">الحكومي!$A$1:$T$45</definedName>
    <definedName name="_xlnm.Print_Area" localSheetId="9">الخاص!$A$1:$Q$14</definedName>
    <definedName name="_xlnm.Print_Area" localSheetId="66">الخامس!$A$1:$I$18</definedName>
    <definedName name="_xlnm.Print_Area" localSheetId="5">'الدينية اعدادية'!$A$1:$T$12</definedName>
    <definedName name="_xlnm.Print_Area" localSheetId="4">الدينيةالمتوسطة!$A$1:$T$9</definedName>
    <definedName name="_xlnm.Print_Area" localSheetId="33">الرابع!$A$1:$H$12</definedName>
    <definedName name="_xlnm.Print_Area" localSheetId="89">السابع!$A$1:$I$16</definedName>
    <definedName name="_xlnm.Print_Area" localSheetId="78">السادس!$A$1:$I$14</definedName>
    <definedName name="_xlnm.Print_Area" localSheetId="0">'القسم الاول'!$A$1:$I$18</definedName>
    <definedName name="_xlnm.Print_Area" localSheetId="1">المعاهد!$A$1:$W$16</definedName>
    <definedName name="_xlnm.Print_Area" localSheetId="3">'دينية ابتدائيه'!$A$1:$T$12</definedName>
    <definedName name="Print_Area_Reset" localSheetId="24">OFFSET('31 (2)'!Full_Print,0,0,'31 (2)'!Last_Row)</definedName>
    <definedName name="Print_Area_Reset" localSheetId="30">OFFSET('34 (2)'!Full_Print,0,0,'34 (2)'!Last_Row)</definedName>
    <definedName name="Print_Area_Reset" localSheetId="7">OFFSET(التمريض!Full_Print,0,0,التمريض!Last_Row)</definedName>
    <definedName name="Print_Area_Reset" localSheetId="8">OFFSET(الحكومي!Full_Print,0,0,الحكومي!Last_Row)</definedName>
    <definedName name="Print_Area_Reset" localSheetId="9">OFFSET(الخاص!Full_Print,0,0,الخاص!Last_Row)</definedName>
    <definedName name="Print_Area_Reset" localSheetId="6">OFFSET('الدينية ثانوي'!Full_Print,0,0,'الدينية ثانوي'!Last_Row)</definedName>
    <definedName name="Print_Area_Reset" localSheetId="2">OFFSET(العمل!Full_Print,0,0,العمل!Last_Row)</definedName>
    <definedName name="Print_Area_Reset">OFFSET(Full_Print,0,0,Last_Row)</definedName>
    <definedName name="qqqqqqqq" localSheetId="24">#REF!</definedName>
    <definedName name="qqqqqqqq" localSheetId="30">#REF!</definedName>
    <definedName name="qqqqqqqq" localSheetId="7">#REF!</definedName>
    <definedName name="qqqqqqqq" localSheetId="8">#REF!</definedName>
    <definedName name="qqqqqqqq" localSheetId="9">#REF!</definedName>
    <definedName name="qqqqqqqq" localSheetId="6">#REF!</definedName>
    <definedName name="qqqqqqqq" localSheetId="2">#REF!</definedName>
    <definedName name="qqqqqqqq">#REF!</definedName>
    <definedName name="qqqweas" localSheetId="24">IF('31 (2)'!Values_Entered,'31 (2)'!Header_Row+'31 (2)'!Number_of_Payments,'31 (2)'!Header_Row)</definedName>
    <definedName name="qqqweas" localSheetId="30">IF('34 (2)'!Values_Entered,'34 (2)'!Header_Row+'34 (2)'!Number_of_Payments,'34 (2)'!Header_Row)</definedName>
    <definedName name="qqqweas" localSheetId="7">#N/A</definedName>
    <definedName name="qqqweas" localSheetId="8">#N/A</definedName>
    <definedName name="qqqweas" localSheetId="9">#N/A</definedName>
    <definedName name="qqqweas" localSheetId="6">#N/A</definedName>
    <definedName name="qqqweas" localSheetId="2">IF(العمل!Values_Entered,العمل!Header_Row+العمل!Number_of_Payments,العمل!Header_Row)</definedName>
    <definedName name="qqqweas">IF(العمل!Values_Entered,Header_Row+Number_of_Payments,Header_Row)</definedName>
    <definedName name="qwqwqwqwqwqw" localSheetId="24">MATCH(0.01,'31 (2)'!End_Bal,-1)+1</definedName>
    <definedName name="qwqwqwqwqwqw" localSheetId="30">MATCH(0.01,'34 (2)'!End_Bal,-1)+1</definedName>
    <definedName name="qwqwqwqwqwqw" localSheetId="7">MATCH(0.01,التمريض!End_Bal,-1)+1</definedName>
    <definedName name="qwqwqwqwqwqw" localSheetId="8">MATCH(0.01,الحكومي!End_Bal,-1)+1</definedName>
    <definedName name="qwqwqwqwqwqw" localSheetId="9">MATCH(0.01,الخاص!End_Bal,-1)+1</definedName>
    <definedName name="qwqwqwqwqwqw" localSheetId="6">MATCH(0.01,'الدينية ثانوي'!End_Bal,-1)+1</definedName>
    <definedName name="qwqwqwqwqwqw" localSheetId="2">MATCH(0.01,العمل!End_Bal,-1)+1</definedName>
    <definedName name="qwqwqwqwqwqw">MATCH(0.01,End_Bal,-1)+1</definedName>
    <definedName name="Sched_Pay" localSheetId="24">#REF!</definedName>
    <definedName name="Sched_Pay" localSheetId="30">#REF!</definedName>
    <definedName name="Sched_Pay" localSheetId="7">#REF!</definedName>
    <definedName name="Sched_Pay" localSheetId="8">#REF!</definedName>
    <definedName name="Sched_Pay" localSheetId="9">#REF!</definedName>
    <definedName name="Sched_Pay" localSheetId="6">#REF!</definedName>
    <definedName name="Sched_Pay" localSheetId="2">#REF!</definedName>
    <definedName name="Sched_Pay">#REF!</definedName>
    <definedName name="Scheduled_Extra_Payments" localSheetId="24">#REF!</definedName>
    <definedName name="Scheduled_Extra_Payments" localSheetId="30">#REF!</definedName>
    <definedName name="Scheduled_Extra_Payments" localSheetId="7">#REF!</definedName>
    <definedName name="Scheduled_Extra_Payments" localSheetId="8">#REF!</definedName>
    <definedName name="Scheduled_Extra_Payments" localSheetId="9">#REF!</definedName>
    <definedName name="Scheduled_Extra_Payments" localSheetId="6">#REF!</definedName>
    <definedName name="Scheduled_Extra_Payments" localSheetId="2">#REF!</definedName>
    <definedName name="Scheduled_Extra_Payments">#REF!</definedName>
    <definedName name="Scheduled_Interest_Rate" localSheetId="24">#REF!</definedName>
    <definedName name="Scheduled_Interest_Rate" localSheetId="30">#REF!</definedName>
    <definedName name="Scheduled_Interest_Rate" localSheetId="7">#REF!</definedName>
    <definedName name="Scheduled_Interest_Rate" localSheetId="8">#REF!</definedName>
    <definedName name="Scheduled_Interest_Rate" localSheetId="9">#REF!</definedName>
    <definedName name="Scheduled_Interest_Rate" localSheetId="6">#REF!</definedName>
    <definedName name="Scheduled_Interest_Rate" localSheetId="2">#REF!</definedName>
    <definedName name="Scheduled_Interest_Rate">#REF!</definedName>
    <definedName name="Scheduled_Monthly_Payment" localSheetId="24">#REF!</definedName>
    <definedName name="Scheduled_Monthly_Payment" localSheetId="30">#REF!</definedName>
    <definedName name="Scheduled_Monthly_Payment" localSheetId="7">#REF!</definedName>
    <definedName name="Scheduled_Monthly_Payment" localSheetId="8">#REF!</definedName>
    <definedName name="Scheduled_Monthly_Payment" localSheetId="9">#REF!</definedName>
    <definedName name="Scheduled_Monthly_Payment" localSheetId="6">#REF!</definedName>
    <definedName name="Scheduled_Monthly_Payment" localSheetId="2">#REF!</definedName>
    <definedName name="Scheduled_Monthly_Payment">#REF!</definedName>
    <definedName name="shraton" localSheetId="24">Scheduled_Payment+Extra_Payment</definedName>
    <definedName name="shraton" localSheetId="30">Scheduled_Payment+Extra_Payment</definedName>
    <definedName name="shraton" localSheetId="7">Scheduled_Payment+Extra_Payment</definedName>
    <definedName name="shraton" localSheetId="8">Scheduled_Payment+Extra_Payment</definedName>
    <definedName name="shraton" localSheetId="9">Scheduled_Payment+Extra_Payment</definedName>
    <definedName name="shraton" localSheetId="6">Scheduled_Payment+Extra_Payment</definedName>
    <definedName name="shraton" localSheetId="2">Scheduled_Payment+Extra_Payment</definedName>
    <definedName name="shraton">Scheduled_Payment+Extra_Payment</definedName>
    <definedName name="Total_Interest" localSheetId="24">#REF!</definedName>
    <definedName name="Total_Interest" localSheetId="30">#REF!</definedName>
    <definedName name="Total_Interest" localSheetId="7">#REF!</definedName>
    <definedName name="Total_Interest" localSheetId="8">#REF!</definedName>
    <definedName name="Total_Interest" localSheetId="9">#REF!</definedName>
    <definedName name="Total_Interest" localSheetId="6">#REF!</definedName>
    <definedName name="Total_Interest" localSheetId="2">#REF!</definedName>
    <definedName name="Total_Interest">#REF!</definedName>
    <definedName name="Total_Pay" localSheetId="24">#REF!</definedName>
    <definedName name="Total_Pay" localSheetId="30">#REF!</definedName>
    <definedName name="Total_Pay" localSheetId="7">#REF!</definedName>
    <definedName name="Total_Pay" localSheetId="8">#REF!</definedName>
    <definedName name="Total_Pay" localSheetId="9">#REF!</definedName>
    <definedName name="Total_Pay" localSheetId="6">#REF!</definedName>
    <definedName name="Total_Pay" localSheetId="2">#REF!</definedName>
    <definedName name="Total_Pay">#REF!</definedName>
    <definedName name="Total_Payment" localSheetId="24">Scheduled_Payment+Extra_Payment</definedName>
    <definedName name="Total_Payment" localSheetId="30">Scheduled_Payment+Extra_Payment</definedName>
    <definedName name="Total_Payment" localSheetId="7">Scheduled_Payment+Extra_Payment</definedName>
    <definedName name="Total_Payment" localSheetId="8">Scheduled_Payment+Extra_Payment</definedName>
    <definedName name="Total_Payment" localSheetId="9">Scheduled_Payment+Extra_Payment</definedName>
    <definedName name="Total_Payment" localSheetId="6">Scheduled_Payment+Extra_Payment</definedName>
    <definedName name="Total_Payment" localSheetId="2">Scheduled_Payment+Extra_Payment</definedName>
    <definedName name="Total_Payment">Scheduled_Payment+Extra_Payment</definedName>
    <definedName name="tyuio" localSheetId="24">DATE(YEAR('31 (2)'!Loan_Start),MONTH('31 (2)'!Loan_Start)+Payment_Number,DAY('31 (2)'!Loan_Start))</definedName>
    <definedName name="tyuio" localSheetId="30">DATE(YEAR('34 (2)'!Loan_Start),MONTH('34 (2)'!Loan_Start)+Payment_Number,DAY('34 (2)'!Loan_Start))</definedName>
    <definedName name="tyuio" localSheetId="7">DATE(YEAR(التمريض!Loan_Start),MONTH(التمريض!Loan_Start)+Payment_Number,DAY(التمريض!Loan_Start))</definedName>
    <definedName name="tyuio" localSheetId="8">DATE(YEAR(الحكومي!Loan_Start),MONTH(الحكومي!Loan_Start)+Payment_Number,DAY(الحكومي!Loan_Start))</definedName>
    <definedName name="tyuio" localSheetId="9">DATE(YEAR(الخاص!Loan_Start),MONTH(الخاص!Loan_Start)+Payment_Number,DAY(الخاص!Loan_Start))</definedName>
    <definedName name="tyuio" localSheetId="6">DATE(YEAR('الدينية ثانوي'!Loan_Start),MONTH('الدينية ثانوي'!Loan_Start)+Payment_Number,DAY('الدينية ثانوي'!Loan_Start))</definedName>
    <definedName name="tyuio" localSheetId="2">DATE(YEAR(العمل!Loan_Start),MONTH(العمل!Loan_Start)+Payment_Number,DAY(العمل!Loan_Start))</definedName>
    <definedName name="tyuio">DATE(YEAR(Loan_Start),MONTH(Loan_Start)+Payment_Number,DAY(Loan_Start))</definedName>
    <definedName name="tyuio2009" localSheetId="24">#REF!</definedName>
    <definedName name="tyuio2009" localSheetId="30">#REF!</definedName>
    <definedName name="tyuio2009" localSheetId="7">#REF!</definedName>
    <definedName name="tyuio2009" localSheetId="8">#REF!</definedName>
    <definedName name="tyuio2009" localSheetId="9">#REF!</definedName>
    <definedName name="tyuio2009" localSheetId="6">#REF!</definedName>
    <definedName name="tyuio2009" localSheetId="2">#REF!</definedName>
    <definedName name="tyuio2009">#REF!</definedName>
    <definedName name="Values_Entered" localSheetId="24">IF('31 (2)'!Loan_Amount*'31 (2)'!Interest_Rate*'31 (2)'!Loan_Years*'31 (2)'!Loan_Start&gt;0,1,0)</definedName>
    <definedName name="Values_Entered" localSheetId="30">IF('34 (2)'!Loan_Amount*'34 (2)'!Interest_Rate*'34 (2)'!Loan_Years*'34 (2)'!Loan_Start&gt;0,1,0)</definedName>
    <definedName name="Values_Entered" localSheetId="7">IF(التمريض!Loan_Amount*التمريض!Interest_Rate*التمريض!Loan_Years*التمريض!Loan_Start&gt;0,1,0)</definedName>
    <definedName name="Values_Entered" localSheetId="8">IF(الحكومي!Loan_Amount*الحكومي!Interest_Rate*الحكومي!Loan_Years*الحكومي!Loan_Start&gt;0,1,0)</definedName>
    <definedName name="Values_Entered" localSheetId="9">IF(الخاص!Loan_Amount*الخاص!Interest_Rate*الخاص!Loan_Years*الخاص!Loan_Start&gt;0,1,0)</definedName>
    <definedName name="Values_Entered" localSheetId="6">IF('الدينية ثانوي'!Loan_Amount*'الدينية ثانوي'!Interest_Rate*'الدينية ثانوي'!Loan_Years*'الدينية ثانوي'!Loan_Start&gt;0,1,0)</definedName>
    <definedName name="Values_Entered" localSheetId="2">IF(العمل!Loan_Amount*العمل!Interest_Rate*العمل!Loan_Years*العمل!Loan_Start&gt;0,1,0)</definedName>
    <definedName name="Values_Entered">IF(Loan_Amount*Interest_Rate*Loan_Years*Loan_Start&gt;0,1,0)</definedName>
    <definedName name="wafaa" localSheetId="24">IF('31 (2)'!Loan_Amount*'31 (2)'!Interest_Rate*'31 (2)'!Loan_Years*'31 (2)'!Loan_Start&gt;0,1,0)</definedName>
    <definedName name="wafaa" localSheetId="30">IF('34 (2)'!Loan_Amount*'34 (2)'!Interest_Rate*'34 (2)'!Loan_Years*'34 (2)'!Loan_Start&gt;0,1,0)</definedName>
    <definedName name="wafaa" localSheetId="7">IF(التمريض!Loan_Amount*التمريض!Interest_Rate*التمريض!Loan_Years*التمريض!Loan_Start&gt;0,1,0)</definedName>
    <definedName name="wafaa" localSheetId="8">IF(الحكومي!Loan_Amount*الحكومي!Interest_Rate*الحكومي!Loan_Years*الحكومي!Loan_Start&gt;0,1,0)</definedName>
    <definedName name="wafaa" localSheetId="9">IF(الخاص!Loan_Amount*الخاص!Interest_Rate*الخاص!Loan_Years*الخاص!Loan_Start&gt;0,1,0)</definedName>
    <definedName name="wafaa" localSheetId="6">IF('الدينية ثانوي'!Loan_Amount*'الدينية ثانوي'!Interest_Rate*'الدينية ثانوي'!Loan_Years*'الدينية ثانوي'!Loan_Start&gt;0,1,0)</definedName>
    <definedName name="wafaa" localSheetId="2">IF(العمل!Loan_Amount*العمل!Interest_Rate*العمل!Loan_Years*العمل!Loan_Start&gt;0,1,0)</definedName>
    <definedName name="wafaa">IF(Loan_Amount*Interest_Rate*Loan_Years*Loan_Start&gt;0,1,0)</definedName>
    <definedName name="waswas" localSheetId="24">OFFSET('31 (2)'!Full_Print,0,0,'31 (2)'!ppppp)</definedName>
    <definedName name="waswas" localSheetId="30">OFFSET('34 (2)'!Full_Print,0,0,'34 (2)'!ppppp)</definedName>
    <definedName name="waswas" localSheetId="7">OFFSET(التمريض!Full_Print,0,0,التمريض!ppppp)</definedName>
    <definedName name="waswas" localSheetId="8">OFFSET(الحكومي!Full_Print,0,0,الحكومي!ppppp)</definedName>
    <definedName name="waswas" localSheetId="9">OFFSET(الخاص!Full_Print,0,0,الخاص!ppppp)</definedName>
    <definedName name="waswas" localSheetId="6">OFFSET('الدينية ثانوي'!Full_Print,0,0,'الدينية ثانوي'!ppppp)</definedName>
    <definedName name="waswas" localSheetId="2">OFFSET(العمل!Full_Print,0,0,العمل!ppppp)</definedName>
    <definedName name="waswas">OFFSET(Full_Print,0,0,ppppp)</definedName>
    <definedName name="المقدمة" localSheetId="24">OFFSET('31 (2)'!Full_Print,0,0,'31 (2)'!Last_Row)</definedName>
    <definedName name="المقدمة" localSheetId="30">OFFSET('34 (2)'!Full_Print,0,0,'34 (2)'!Last_Row)</definedName>
    <definedName name="المقدمة" localSheetId="7">OFFSET(التمريض!Full_Print,0,0,التمريض!Last_Row)</definedName>
    <definedName name="المقدمة" localSheetId="8">OFFSET(الحكومي!Full_Print,0,0,الحكومي!Last_Row)</definedName>
    <definedName name="المقدمة" localSheetId="9">OFFSET(الخاص!Full_Print,0,0,الخاص!Last_Row)</definedName>
    <definedName name="المقدمة" localSheetId="6">OFFSET('الدينية ثانوي'!Full_Print,0,0,'الدينية ثانوي'!Last_Row)</definedName>
    <definedName name="المقدمة" localSheetId="2">OFFSET(العمل!Full_Print,0,0,العمل!Last_Row)</definedName>
    <definedName name="المقدمة">OFFSET(Full_Print,0,0,Last_Row)</definedName>
    <definedName name="ببب" localSheetId="24">IF('31 (2)'!Loan_Amount*'31 (2)'!Interest_Rate*'31 (2)'!Loan_Years*'31 (2)'!Loan_Start&gt;0,1,0)</definedName>
    <definedName name="ببب" localSheetId="30">IF('34 (2)'!Loan_Amount*'34 (2)'!Interest_Rate*'34 (2)'!Loan_Years*'34 (2)'!Loan_Start&gt;0,1,0)</definedName>
    <definedName name="ببب" localSheetId="7">IF(التمريض!Loan_Amount*التمريض!Interest_Rate*التمريض!Loan_Years*التمريض!Loan_Start&gt;0,1,0)</definedName>
    <definedName name="ببب" localSheetId="8">IF(الحكومي!Loan_Amount*الحكومي!Interest_Rate*الحكومي!Loan_Years*الحكومي!Loan_Start&gt;0,1,0)</definedName>
    <definedName name="ببب" localSheetId="9">IF(الخاص!Loan_Amount*الخاص!Interest_Rate*الخاص!Loan_Years*الخاص!Loan_Start&gt;0,1,0)</definedName>
    <definedName name="ببب" localSheetId="6">IF('الدينية ثانوي'!Loan_Amount*'الدينية ثانوي'!Interest_Rate*'الدينية ثانوي'!Loan_Years*'الدينية ثانوي'!Loan_Start&gt;0,1,0)</definedName>
    <definedName name="ببب" localSheetId="2">IF(العمل!Loan_Amount*العمل!Interest_Rate*العمل!Loan_Years*العمل!Loan_Start&gt;0,1,0)</definedName>
    <definedName name="ببب">IF(Loan_Amount*Interest_Rate*Loan_Years*Loan_Start&gt;0,1,0)</definedName>
    <definedName name="ححححححححح" localSheetId="24">#REF!</definedName>
    <definedName name="ححححححححح" localSheetId="30">#REF!</definedName>
    <definedName name="ححححححححح" localSheetId="7">#REF!</definedName>
    <definedName name="ححححححححح" localSheetId="8">#REF!</definedName>
    <definedName name="ححححححححح" localSheetId="9">#REF!</definedName>
    <definedName name="ححححححححح" localSheetId="6">#REF!</definedName>
    <definedName name="ححححححححح" localSheetId="2">#REF!</definedName>
    <definedName name="ححححححححح">#REF!</definedName>
    <definedName name="خخخخخخخخخخخ" localSheetId="24">#REF!</definedName>
    <definedName name="خخخخخخخخخخخ" localSheetId="30">#REF!</definedName>
    <definedName name="خخخخخخخخخخخ" localSheetId="7">#REF!</definedName>
    <definedName name="خخخخخخخخخخخ" localSheetId="8">#REF!</definedName>
    <definedName name="خخخخخخخخخخخ" localSheetId="9">#REF!</definedName>
    <definedName name="خخخخخخخخخخخ" localSheetId="6">#REF!</definedName>
    <definedName name="خخخخخخخخخخخ" localSheetId="2">#REF!</definedName>
    <definedName name="خخخخخخخخخخخ">#REF!</definedName>
    <definedName name="لال" localSheetId="24">OFFSET('31 (2)'!Full_Print,0,0,'31 (2)'!Last_Row)</definedName>
    <definedName name="لال" localSheetId="30">OFFSET('34 (2)'!Full_Print,0,0,'34 (2)'!Last_Row)</definedName>
    <definedName name="لال" localSheetId="7">OFFSET(التمريض!Full_Print,0,0,التمريض!Last_Row)</definedName>
    <definedName name="لال" localSheetId="8">OFFSET(الحكومي!Full_Print,0,0,الحكومي!Last_Row)</definedName>
    <definedName name="لال" localSheetId="9">OFFSET(الخاص!Full_Print,0,0,الخاص!Last_Row)</definedName>
    <definedName name="لال" localSheetId="6">OFFSET('الدينية ثانوي'!Full_Print,0,0,'الدينية ثانوي'!Last_Row)</definedName>
    <definedName name="لال" localSheetId="2">OFFSET(العمل!Full_Print,0,0,العمل!Last_Row)</definedName>
    <definedName name="لال">OFFSET(Full_Print,0,0,Last_Row)</definedName>
    <definedName name="مجموعة" localSheetId="24">OFFSET('31 (2)'!Full_Print,0,0,'31 (2)'!Last_Row)</definedName>
    <definedName name="مجموعة" localSheetId="30">OFFSET('34 (2)'!Full_Print,0,0,'34 (2)'!Last_Row)</definedName>
    <definedName name="مجموعة" localSheetId="7">OFFSET(التمريض!Full_Print,0,0,التمريض!Last_Row)</definedName>
    <definedName name="مجموعة" localSheetId="8">OFFSET(الحكومي!Full_Print,0,0,الحكومي!Last_Row)</definedName>
    <definedName name="مجموعة" localSheetId="9">OFFSET(الخاص!Full_Print,0,0,الخاص!Last_Row)</definedName>
    <definedName name="مجموعة" localSheetId="6">OFFSET('الدينية ثانوي'!Full_Print,0,0,'الدينية ثانوي'!Last_Row)</definedName>
    <definedName name="مجموعة" localSheetId="2">OFFSET(العمل!Full_Print,0,0,العمل!Last_Row)</definedName>
    <definedName name="مجموعة">OFFSET(Full_Print,0,0,Last_Row)</definedName>
    <definedName name="مم" localSheetId="24">OFFSET('31 (2)'!Full_Print,0,0,'31 (2)'!Last_Row)</definedName>
    <definedName name="مم" localSheetId="30">OFFSET('34 (2)'!Full_Print,0,0,'34 (2)'!Last_Row)</definedName>
    <definedName name="مم" localSheetId="7">OFFSET(التمريض!Full_Print,0,0,التمريض!Last_Row)</definedName>
    <definedName name="مم" localSheetId="8">OFFSET(الحكومي!Full_Print,0,0,الحكومي!Last_Row)</definedName>
    <definedName name="مم" localSheetId="9">OFFSET(الخاص!Full_Print,0,0,الخاص!Last_Row)</definedName>
    <definedName name="مم" localSheetId="6">OFFSET('الدينية ثانوي'!Full_Print,0,0,'الدينية ثانوي'!Last_Row)</definedName>
    <definedName name="مم" localSheetId="2">OFFSET(العمل!Full_Print,0,0,العمل!Last_Row)</definedName>
    <definedName name="مم">OFFSET([1]!Full_Print,0,0,[1]!Last_Row)</definedName>
    <definedName name="هديل" localSheetId="24">DATE(YEAR('31 (2)'!Loan_Start),MONTH('31 (2)'!Loan_Start)+Payment_Number,DAY('31 (2)'!Loan_Start))</definedName>
    <definedName name="هديل" localSheetId="30">DATE(YEAR('34 (2)'!Loan_Start),MONTH('34 (2)'!Loan_Start)+Payment_Number,DAY('34 (2)'!Loan_Start))</definedName>
    <definedName name="هديل" localSheetId="7">DATE(YEAR(التمريض!Loan_Start),MONTH(التمريض!Loan_Start)+Payment_Number,DAY(التمريض!Loan_Start))</definedName>
    <definedName name="هديل" localSheetId="8">DATE(YEAR(الحكومي!Loan_Start),MONTH(الحكومي!Loan_Start)+Payment_Number,DAY(الحكومي!Loan_Start))</definedName>
    <definedName name="هديل" localSheetId="9">DATE(YEAR(الخاص!Loan_Start),MONTH(الخاص!Loan_Start)+Payment_Number,DAY(الخاص!Loan_Start))</definedName>
    <definedName name="هديل" localSheetId="6">DATE(YEAR('الدينية ثانوي'!Loan_Start),MONTH('الدينية ثانوي'!Loan_Start)+Payment_Number,DAY('الدينية ثانوي'!Loan_Start))</definedName>
    <definedName name="هديل" localSheetId="2">DATE(YEAR(العمل!Loan_Start),MONTH(العمل!Loan_Start)+Payment_Number,DAY(العمل!Loan_Start))</definedName>
    <definedName name="هديل">DATE(YEAR([1]!Loan_Start),MONTH([1]!Loan_Start)+Payment_Number,DAY([1]!Loan_Start))</definedName>
    <definedName name="وردة" localSheetId="24">#REF!</definedName>
    <definedName name="وردة" localSheetId="30">#REF!</definedName>
    <definedName name="وردة" localSheetId="7">#REF!</definedName>
    <definedName name="وردة" localSheetId="8">#REF!</definedName>
    <definedName name="وردة" localSheetId="9">#REF!</definedName>
    <definedName name="وردة" localSheetId="6">#REF!</definedName>
    <definedName name="وردة" localSheetId="2">#REF!</definedName>
    <definedName name="وردة">#REF!</definedName>
    <definedName name="وفاء" localSheetId="24">ROW(#REF!)</definedName>
    <definedName name="وفاء" localSheetId="30">ROW(#REF!)</definedName>
    <definedName name="وفاء" localSheetId="7">ROW(#REF!)</definedName>
    <definedName name="وفاء" localSheetId="8">ROW(#REF!)</definedName>
    <definedName name="وفاء" localSheetId="9">ROW(#REF!)</definedName>
    <definedName name="وفاء" localSheetId="6">ROW(#REF!)</definedName>
    <definedName name="وفاء" localSheetId="2">ROW(#REF!)</definedName>
    <definedName name="وفاء">ROW(#REF!)</definedName>
    <definedName name="يييييسس" localSheetId="24">Scheduled_Payment+Extra_Payment</definedName>
    <definedName name="يييييسس" localSheetId="30">Scheduled_Payment+Extra_Payment</definedName>
    <definedName name="يييييسس" localSheetId="7">Scheduled_Payment+Extra_Payment</definedName>
    <definedName name="يييييسس" localSheetId="8">Scheduled_Payment+Extra_Payment</definedName>
    <definedName name="يييييسس" localSheetId="9">Scheduled_Payment+Extra_Payment</definedName>
    <definedName name="يييييسس" localSheetId="6">Scheduled_Payment+Extra_Payment</definedName>
    <definedName name="يييييسس" localSheetId="2">Scheduled_Payment+Extra_Payment</definedName>
    <definedName name="يييييسس">Scheduled_Payment+Extra_Payment</definedName>
  </definedNames>
  <calcPr calcId="145621" iterate="1" iterateCount="1000" calcOnSave="0"/>
</workbook>
</file>

<file path=xl/calcChain.xml><?xml version="1.0" encoding="utf-8"?>
<calcChain xmlns="http://schemas.openxmlformats.org/spreadsheetml/2006/main">
  <c r="I29" i="103" l="1"/>
  <c r="H29" i="103"/>
  <c r="G29" i="103"/>
  <c r="F29" i="103"/>
  <c r="E29" i="103"/>
  <c r="D29" i="103"/>
  <c r="C29" i="103"/>
  <c r="I13" i="102"/>
  <c r="H13" i="102"/>
  <c r="G13" i="102"/>
  <c r="F13" i="102"/>
  <c r="E13" i="102"/>
  <c r="D13" i="102"/>
  <c r="C13" i="102"/>
  <c r="B13" i="102"/>
  <c r="J12" i="102"/>
  <c r="J11" i="102"/>
  <c r="J10" i="102"/>
  <c r="J9" i="102"/>
  <c r="J8" i="102"/>
  <c r="J7" i="102"/>
  <c r="J13" i="102" s="1"/>
  <c r="J6" i="102"/>
  <c r="U11" i="101"/>
  <c r="T11" i="101"/>
  <c r="S11" i="101"/>
  <c r="R11" i="101"/>
  <c r="Q11" i="101"/>
  <c r="P11" i="101"/>
  <c r="O11" i="101"/>
  <c r="N11" i="101"/>
  <c r="M11" i="101"/>
  <c r="L11" i="101"/>
  <c r="K11" i="101"/>
  <c r="J11" i="101"/>
  <c r="I11" i="101"/>
  <c r="H11" i="101"/>
  <c r="G11" i="101"/>
  <c r="F11" i="101"/>
  <c r="E11" i="101"/>
  <c r="D11" i="101"/>
  <c r="C11" i="101"/>
  <c r="W11" i="101" s="1"/>
  <c r="B11" i="101"/>
  <c r="V11" i="101" s="1"/>
  <c r="X11" i="101" s="1"/>
  <c r="W10" i="101"/>
  <c r="V10" i="101"/>
  <c r="X10" i="101" s="1"/>
  <c r="X9" i="101"/>
  <c r="W9" i="101"/>
  <c r="V9" i="101"/>
  <c r="W8" i="101"/>
  <c r="V8" i="101"/>
  <c r="X8" i="101" s="1"/>
  <c r="W7" i="101"/>
  <c r="V7" i="101"/>
  <c r="X7" i="101" s="1"/>
  <c r="W6" i="101"/>
  <c r="V6" i="101"/>
  <c r="X6" i="101" s="1"/>
  <c r="C12" i="100"/>
  <c r="B12" i="100"/>
  <c r="D11" i="100"/>
  <c r="D10" i="100"/>
  <c r="D9" i="100"/>
  <c r="D8" i="100"/>
  <c r="D7" i="100"/>
  <c r="D6" i="100"/>
  <c r="D12" i="100" s="1"/>
  <c r="D5" i="100"/>
  <c r="P17" i="99"/>
  <c r="O17" i="99"/>
  <c r="Q17" i="99" s="1"/>
  <c r="P16" i="99"/>
  <c r="Q16" i="99" s="1"/>
  <c r="O16" i="99"/>
  <c r="Q15" i="99"/>
  <c r="P15" i="99"/>
  <c r="O15" i="99"/>
  <c r="P14" i="99"/>
  <c r="Q14" i="99" s="1"/>
  <c r="O14" i="99"/>
  <c r="P13" i="99"/>
  <c r="O13" i="99"/>
  <c r="Q13" i="99" s="1"/>
  <c r="P12" i="99"/>
  <c r="Q12" i="99" s="1"/>
  <c r="O12" i="99"/>
  <c r="Q11" i="99"/>
  <c r="P11" i="99"/>
  <c r="O11" i="99"/>
  <c r="P10" i="99"/>
  <c r="Q10" i="99" s="1"/>
  <c r="O10" i="99"/>
  <c r="P9" i="99"/>
  <c r="O9" i="99"/>
  <c r="Q9" i="99" s="1"/>
  <c r="P8" i="99"/>
  <c r="Q8" i="99" s="1"/>
  <c r="O8" i="99"/>
  <c r="Q7" i="99"/>
  <c r="P7" i="99"/>
  <c r="O7" i="99"/>
  <c r="P6" i="99"/>
  <c r="Q6" i="99" s="1"/>
  <c r="O6" i="99"/>
  <c r="P5" i="99"/>
  <c r="O5" i="99"/>
  <c r="Q5" i="99" s="1"/>
  <c r="M13" i="98"/>
  <c r="L13" i="98"/>
  <c r="K13" i="98"/>
  <c r="J13" i="98"/>
  <c r="I13" i="98"/>
  <c r="H13" i="98"/>
  <c r="G13" i="98"/>
  <c r="F13" i="98"/>
  <c r="E13" i="98"/>
  <c r="D13" i="98"/>
  <c r="C13" i="98"/>
  <c r="B13" i="98"/>
  <c r="P12" i="98"/>
  <c r="O12" i="98"/>
  <c r="N12" i="98"/>
  <c r="O11" i="98"/>
  <c r="O13" i="98" s="1"/>
  <c r="N11" i="98"/>
  <c r="P11" i="98" s="1"/>
  <c r="O10" i="98"/>
  <c r="N10" i="98"/>
  <c r="P10" i="98" s="1"/>
  <c r="O9" i="98"/>
  <c r="P9" i="98" s="1"/>
  <c r="N9" i="98"/>
  <c r="P8" i="98"/>
  <c r="O8" i="98"/>
  <c r="N8" i="98"/>
  <c r="O7" i="98"/>
  <c r="N7" i="98"/>
  <c r="P7" i="98" s="1"/>
  <c r="O6" i="98"/>
  <c r="N6" i="98"/>
  <c r="N13" i="98" s="1"/>
  <c r="N18" i="97"/>
  <c r="M18" i="97"/>
  <c r="L18" i="97"/>
  <c r="K18" i="97"/>
  <c r="J18" i="97"/>
  <c r="I18" i="97"/>
  <c r="H18" i="97"/>
  <c r="G18" i="97"/>
  <c r="F18" i="97"/>
  <c r="E18" i="97"/>
  <c r="D18" i="97"/>
  <c r="C18" i="97"/>
  <c r="N17" i="97"/>
  <c r="N19" i="97" s="1"/>
  <c r="M17" i="97"/>
  <c r="M19" i="97" s="1"/>
  <c r="L17" i="97"/>
  <c r="L19" i="97" s="1"/>
  <c r="K17" i="97"/>
  <c r="K19" i="97" s="1"/>
  <c r="J17" i="97"/>
  <c r="J19" i="97" s="1"/>
  <c r="I17" i="97"/>
  <c r="I19" i="97" s="1"/>
  <c r="H17" i="97"/>
  <c r="H19" i="97" s="1"/>
  <c r="G17" i="97"/>
  <c r="G19" i="97" s="1"/>
  <c r="F17" i="97"/>
  <c r="F19" i="97" s="1"/>
  <c r="E17" i="97"/>
  <c r="E19" i="97" s="1"/>
  <c r="D17" i="97"/>
  <c r="D19" i="97" s="1"/>
  <c r="C17" i="97"/>
  <c r="C19" i="97" s="1"/>
  <c r="P16" i="97"/>
  <c r="O16" i="97"/>
  <c r="Q16" i="97" s="1"/>
  <c r="P15" i="97"/>
  <c r="O15" i="97"/>
  <c r="Q15" i="97" s="1"/>
  <c r="Q14" i="97"/>
  <c r="P14" i="97"/>
  <c r="O14" i="97"/>
  <c r="P13" i="97"/>
  <c r="O13" i="97"/>
  <c r="Q13" i="97" s="1"/>
  <c r="P12" i="97"/>
  <c r="O12" i="97"/>
  <c r="Q12" i="97" s="1"/>
  <c r="P11" i="97"/>
  <c r="O11" i="97"/>
  <c r="Q11" i="97" s="1"/>
  <c r="Q10" i="97"/>
  <c r="P10" i="97"/>
  <c r="O10" i="97"/>
  <c r="P9" i="97"/>
  <c r="O9" i="97"/>
  <c r="Q9" i="97" s="1"/>
  <c r="P8" i="97"/>
  <c r="O8" i="97"/>
  <c r="Q8" i="97" s="1"/>
  <c r="P7" i="97"/>
  <c r="O7" i="97"/>
  <c r="Q7" i="97" s="1"/>
  <c r="Q6" i="97"/>
  <c r="Q18" i="97" s="1"/>
  <c r="P6" i="97"/>
  <c r="P18" i="97" s="1"/>
  <c r="O6" i="97"/>
  <c r="O18" i="97" s="1"/>
  <c r="P5" i="97"/>
  <c r="P17" i="97" s="1"/>
  <c r="O5" i="97"/>
  <c r="Q5" i="97" s="1"/>
  <c r="Q17" i="97" s="1"/>
  <c r="Q19" i="97" s="1"/>
  <c r="M11" i="96"/>
  <c r="L11" i="96"/>
  <c r="K11" i="96"/>
  <c r="J11" i="96"/>
  <c r="I11" i="96"/>
  <c r="H11" i="96"/>
  <c r="G11" i="96"/>
  <c r="F11" i="96"/>
  <c r="E11" i="96"/>
  <c r="D11" i="96"/>
  <c r="C11" i="96"/>
  <c r="B11" i="96"/>
  <c r="O10" i="96"/>
  <c r="N10" i="96"/>
  <c r="P10" i="96" s="1"/>
  <c r="P9" i="96"/>
  <c r="O9" i="96"/>
  <c r="N9" i="96"/>
  <c r="O8" i="96"/>
  <c r="N8" i="96"/>
  <c r="P8" i="96" s="1"/>
  <c r="O7" i="96"/>
  <c r="N7" i="96"/>
  <c r="P7" i="96" s="1"/>
  <c r="O6" i="96"/>
  <c r="N6" i="96"/>
  <c r="P6" i="96" s="1"/>
  <c r="P5" i="96"/>
  <c r="P11" i="96" s="1"/>
  <c r="O5" i="96"/>
  <c r="O11" i="96" s="1"/>
  <c r="N5" i="96"/>
  <c r="N11" i="96" s="1"/>
  <c r="Q14" i="95"/>
  <c r="P14" i="95"/>
  <c r="O14" i="95"/>
  <c r="N14" i="95"/>
  <c r="M14" i="95"/>
  <c r="L14" i="95"/>
  <c r="K14" i="95"/>
  <c r="J14" i="95"/>
  <c r="I14" i="95"/>
  <c r="H14" i="95"/>
  <c r="G14" i="95"/>
  <c r="F14" i="95"/>
  <c r="E14" i="95"/>
  <c r="D14" i="95"/>
  <c r="C14" i="95"/>
  <c r="B14" i="95"/>
  <c r="N12" i="94"/>
  <c r="M12" i="94"/>
  <c r="L12" i="94"/>
  <c r="K12" i="94"/>
  <c r="J12" i="94"/>
  <c r="I12" i="94"/>
  <c r="H12" i="94"/>
  <c r="G12" i="94"/>
  <c r="F12" i="94"/>
  <c r="E12" i="94"/>
  <c r="D12" i="94"/>
  <c r="C12" i="94"/>
  <c r="B12" i="94"/>
  <c r="Q11" i="94"/>
  <c r="P11" i="94"/>
  <c r="O11" i="94"/>
  <c r="Q10" i="94"/>
  <c r="P10" i="94"/>
  <c r="O10" i="94"/>
  <c r="Q9" i="94"/>
  <c r="P9" i="94"/>
  <c r="O9" i="94"/>
  <c r="Q8" i="94"/>
  <c r="P8" i="94"/>
  <c r="O8" i="94"/>
  <c r="Q7" i="94"/>
  <c r="P7" i="94"/>
  <c r="Q6" i="94"/>
  <c r="Q12" i="94" s="1"/>
  <c r="P6" i="94"/>
  <c r="P12" i="94" s="1"/>
  <c r="O6" i="94"/>
  <c r="O12" i="94" s="1"/>
  <c r="M9" i="93"/>
  <c r="L9" i="93"/>
  <c r="J9" i="93"/>
  <c r="I9" i="93"/>
  <c r="H9" i="93"/>
  <c r="G9" i="93"/>
  <c r="F9" i="93"/>
  <c r="E9" i="93"/>
  <c r="D9" i="93"/>
  <c r="C9" i="93"/>
  <c r="B9" i="93"/>
  <c r="Q8" i="93"/>
  <c r="P8" i="93"/>
  <c r="O8" i="93"/>
  <c r="K8" i="93"/>
  <c r="Q7" i="93"/>
  <c r="P7" i="93"/>
  <c r="O7" i="93"/>
  <c r="K7" i="93"/>
  <c r="Q6" i="93"/>
  <c r="P6" i="93"/>
  <c r="O6" i="93"/>
  <c r="N6" i="93"/>
  <c r="P5" i="93"/>
  <c r="P9" i="93" s="1"/>
  <c r="O5" i="93"/>
  <c r="O9" i="93" s="1"/>
  <c r="N5" i="93"/>
  <c r="N9" i="93" s="1"/>
  <c r="K5" i="93"/>
  <c r="Q5" i="93" s="1"/>
  <c r="Q9" i="93" s="1"/>
  <c r="M12" i="92"/>
  <c r="L12" i="92"/>
  <c r="J12" i="92"/>
  <c r="I12" i="92"/>
  <c r="H12" i="92"/>
  <c r="G12" i="92"/>
  <c r="F12" i="92"/>
  <c r="E12" i="92"/>
  <c r="D12" i="92"/>
  <c r="C12" i="92"/>
  <c r="B12" i="92"/>
  <c r="P11" i="92"/>
  <c r="O11" i="92"/>
  <c r="K11" i="92"/>
  <c r="Q11" i="92" s="1"/>
  <c r="P10" i="92"/>
  <c r="O10" i="92"/>
  <c r="N10" i="92"/>
  <c r="N12" i="92" s="1"/>
  <c r="K10" i="92"/>
  <c r="Q10" i="92" s="1"/>
  <c r="P9" i="92"/>
  <c r="O9" i="92"/>
  <c r="N9" i="92"/>
  <c r="K9" i="92"/>
  <c r="K12" i="92" s="1"/>
  <c r="Q8" i="92"/>
  <c r="P8" i="92"/>
  <c r="O8" i="92"/>
  <c r="Q7" i="92"/>
  <c r="P7" i="92"/>
  <c r="O7" i="92"/>
  <c r="Q6" i="92"/>
  <c r="P6" i="92"/>
  <c r="P12" i="92" s="1"/>
  <c r="O6" i="92"/>
  <c r="O12" i="92" s="1"/>
  <c r="P19" i="97" l="1"/>
  <c r="Q12" i="92"/>
  <c r="Q9" i="92"/>
  <c r="K9" i="93"/>
  <c r="P6" i="98"/>
  <c r="P13" i="98" s="1"/>
  <c r="O17" i="97"/>
  <c r="O19" i="97" s="1"/>
  <c r="U10" i="90" l="1"/>
  <c r="T10" i="90"/>
  <c r="V10" i="90" s="1"/>
  <c r="X10" i="90" s="1"/>
  <c r="S10" i="90"/>
  <c r="W10" i="90" s="1"/>
  <c r="R10" i="90"/>
  <c r="Q10" i="90"/>
  <c r="P10" i="90"/>
  <c r="O10" i="90"/>
  <c r="N10" i="90"/>
  <c r="M10" i="90"/>
  <c r="L10" i="90"/>
  <c r="K10" i="90"/>
  <c r="J10" i="90"/>
  <c r="I10" i="90"/>
  <c r="H10" i="90"/>
  <c r="G10" i="90"/>
  <c r="F10" i="90"/>
  <c r="E10" i="90"/>
  <c r="D10" i="90"/>
  <c r="C10" i="90"/>
  <c r="B10" i="90"/>
  <c r="W9" i="90"/>
  <c r="V9" i="90"/>
  <c r="X9" i="90" s="1"/>
  <c r="W8" i="90"/>
  <c r="V8" i="90"/>
  <c r="X8" i="90" s="1"/>
  <c r="X7" i="90"/>
  <c r="W7" i="90"/>
  <c r="V7" i="90"/>
  <c r="W6" i="90"/>
  <c r="X6" i="90" s="1"/>
  <c r="V6" i="90"/>
  <c r="W5" i="90"/>
  <c r="V5" i="90"/>
  <c r="X5" i="90" s="1"/>
  <c r="C35" i="89"/>
  <c r="B35" i="89"/>
  <c r="D34" i="89"/>
  <c r="D33" i="89"/>
  <c r="D32" i="89"/>
  <c r="D31" i="89"/>
  <c r="D30" i="89"/>
  <c r="D29" i="89"/>
  <c r="D28" i="89"/>
  <c r="D27" i="89"/>
  <c r="D26" i="89"/>
  <c r="D25" i="89"/>
  <c r="D24" i="89"/>
  <c r="D23" i="89"/>
  <c r="D22" i="89"/>
  <c r="D21" i="89"/>
  <c r="D20" i="89"/>
  <c r="D19" i="89"/>
  <c r="D18" i="89"/>
  <c r="D17" i="89"/>
  <c r="D16" i="89"/>
  <c r="D15" i="89"/>
  <c r="D14" i="89"/>
  <c r="D13" i="89"/>
  <c r="D12" i="89"/>
  <c r="D11" i="89"/>
  <c r="D10" i="89"/>
  <c r="D9" i="89"/>
  <c r="D8" i="89"/>
  <c r="D7" i="89"/>
  <c r="D6" i="89"/>
  <c r="D5" i="89"/>
  <c r="D4" i="89"/>
  <c r="D35" i="89" s="1"/>
  <c r="L45" i="88"/>
  <c r="H45" i="88"/>
  <c r="N44" i="88"/>
  <c r="M44" i="88"/>
  <c r="M45" i="88" s="1"/>
  <c r="L44" i="88"/>
  <c r="K44" i="88"/>
  <c r="J44" i="88"/>
  <c r="I44" i="88"/>
  <c r="I45" i="88" s="1"/>
  <c r="H44" i="88"/>
  <c r="G44" i="88"/>
  <c r="F44" i="88"/>
  <c r="E44" i="88"/>
  <c r="E45" i="88" s="1"/>
  <c r="D44" i="88"/>
  <c r="C44" i="88"/>
  <c r="N43" i="88"/>
  <c r="N45" i="88" s="1"/>
  <c r="M43" i="88"/>
  <c r="L43" i="88"/>
  <c r="K43" i="88"/>
  <c r="K45" i="88" s="1"/>
  <c r="J43" i="88"/>
  <c r="J45" i="88" s="1"/>
  <c r="I43" i="88"/>
  <c r="H43" i="88"/>
  <c r="G43" i="88"/>
  <c r="G45" i="88" s="1"/>
  <c r="F43" i="88"/>
  <c r="F45" i="88" s="1"/>
  <c r="E43" i="88"/>
  <c r="D43" i="88"/>
  <c r="D45" i="88" s="1"/>
  <c r="C43" i="88"/>
  <c r="C45" i="88" s="1"/>
  <c r="Q42" i="88"/>
  <c r="P42" i="88"/>
  <c r="O42" i="88"/>
  <c r="O44" i="88" s="1"/>
  <c r="P41" i="88"/>
  <c r="Q41" i="88" s="1"/>
  <c r="O41" i="88"/>
  <c r="P40" i="88"/>
  <c r="P44" i="88" s="1"/>
  <c r="O40" i="88"/>
  <c r="Q40" i="88" s="1"/>
  <c r="P39" i="88"/>
  <c r="O39" i="88"/>
  <c r="O43" i="88" s="1"/>
  <c r="Q30" i="88"/>
  <c r="P30" i="88"/>
  <c r="O30" i="88"/>
  <c r="P29" i="88"/>
  <c r="Q29" i="88" s="1"/>
  <c r="O29" i="88"/>
  <c r="P28" i="88"/>
  <c r="O28" i="88"/>
  <c r="Q28" i="88" s="1"/>
  <c r="P27" i="88"/>
  <c r="Q27" i="88" s="1"/>
  <c r="O27" i="88"/>
  <c r="Q26" i="88"/>
  <c r="P26" i="88"/>
  <c r="O26" i="88"/>
  <c r="P25" i="88"/>
  <c r="Q25" i="88" s="1"/>
  <c r="O25" i="88"/>
  <c r="P24" i="88"/>
  <c r="O24" i="88"/>
  <c r="Q24" i="88" s="1"/>
  <c r="P23" i="88"/>
  <c r="Q23" i="88" s="1"/>
  <c r="O23" i="88"/>
  <c r="Q22" i="88"/>
  <c r="P22" i="88"/>
  <c r="O22" i="88"/>
  <c r="P21" i="88"/>
  <c r="Q21" i="88" s="1"/>
  <c r="O21" i="88"/>
  <c r="P20" i="88"/>
  <c r="O20" i="88"/>
  <c r="Q20" i="88" s="1"/>
  <c r="P19" i="88"/>
  <c r="Q19" i="88" s="1"/>
  <c r="O19" i="88"/>
  <c r="Q18" i="88"/>
  <c r="P18" i="88"/>
  <c r="O18" i="88"/>
  <c r="P17" i="88"/>
  <c r="Q17" i="88" s="1"/>
  <c r="O17" i="88"/>
  <c r="P16" i="88"/>
  <c r="O16" i="88"/>
  <c r="Q16" i="88" s="1"/>
  <c r="P15" i="88"/>
  <c r="Q15" i="88" s="1"/>
  <c r="O15" i="88"/>
  <c r="Q14" i="88"/>
  <c r="P14" i="88"/>
  <c r="O14" i="88"/>
  <c r="P13" i="88"/>
  <c r="Q13" i="88" s="1"/>
  <c r="O13" i="88"/>
  <c r="P12" i="88"/>
  <c r="O12" i="88"/>
  <c r="Q12" i="88" s="1"/>
  <c r="P11" i="88"/>
  <c r="Q11" i="88" s="1"/>
  <c r="O11" i="88"/>
  <c r="Q10" i="88"/>
  <c r="P10" i="88"/>
  <c r="O10" i="88"/>
  <c r="P9" i="88"/>
  <c r="Q9" i="88" s="1"/>
  <c r="O9" i="88"/>
  <c r="P8" i="88"/>
  <c r="O8" i="88"/>
  <c r="Q8" i="88" s="1"/>
  <c r="P7" i="88"/>
  <c r="Q7" i="88" s="1"/>
  <c r="O7" i="88"/>
  <c r="Q6" i="88"/>
  <c r="P6" i="88"/>
  <c r="O6" i="88"/>
  <c r="P5" i="88"/>
  <c r="Q5" i="88" s="1"/>
  <c r="O5" i="88"/>
  <c r="M26" i="87"/>
  <c r="L26" i="87"/>
  <c r="K26" i="87"/>
  <c r="J26" i="87"/>
  <c r="I26" i="87"/>
  <c r="H26" i="87"/>
  <c r="G26" i="87"/>
  <c r="F26" i="87"/>
  <c r="E26" i="87"/>
  <c r="D26" i="87"/>
  <c r="C26" i="87"/>
  <c r="B26" i="87"/>
  <c r="O25" i="87"/>
  <c r="N25" i="87"/>
  <c r="P25" i="87" s="1"/>
  <c r="P24" i="87"/>
  <c r="O24" i="87"/>
  <c r="N24" i="87"/>
  <c r="O23" i="87"/>
  <c r="P23" i="87" s="1"/>
  <c r="N23" i="87"/>
  <c r="O22" i="87"/>
  <c r="N22" i="87"/>
  <c r="P22" i="87" s="1"/>
  <c r="O21" i="87"/>
  <c r="N21" i="87"/>
  <c r="P21" i="87" s="1"/>
  <c r="P20" i="87"/>
  <c r="O20" i="87"/>
  <c r="N20" i="87"/>
  <c r="O19" i="87"/>
  <c r="P19" i="87" s="1"/>
  <c r="N19" i="87"/>
  <c r="O18" i="87"/>
  <c r="N18" i="87"/>
  <c r="P18" i="87" s="1"/>
  <c r="O17" i="87"/>
  <c r="N17" i="87"/>
  <c r="P17" i="87" s="1"/>
  <c r="P16" i="87"/>
  <c r="O16" i="87"/>
  <c r="N16" i="87"/>
  <c r="O15" i="87"/>
  <c r="P15" i="87" s="1"/>
  <c r="N15" i="87"/>
  <c r="O14" i="87"/>
  <c r="N14" i="87"/>
  <c r="P14" i="87" s="1"/>
  <c r="O13" i="87"/>
  <c r="N13" i="87"/>
  <c r="P13" i="87" s="1"/>
  <c r="P12" i="87"/>
  <c r="O12" i="87"/>
  <c r="N12" i="87"/>
  <c r="O11" i="87"/>
  <c r="P11" i="87" s="1"/>
  <c r="N11" i="87"/>
  <c r="O10" i="87"/>
  <c r="N10" i="87"/>
  <c r="P10" i="87" s="1"/>
  <c r="O9" i="87"/>
  <c r="N9" i="87"/>
  <c r="P9" i="87" s="1"/>
  <c r="P8" i="87"/>
  <c r="O8" i="87"/>
  <c r="N8" i="87"/>
  <c r="O7" i="87"/>
  <c r="P7" i="87" s="1"/>
  <c r="N7" i="87"/>
  <c r="O6" i="87"/>
  <c r="N6" i="87"/>
  <c r="N26" i="87" s="1"/>
  <c r="O5" i="87"/>
  <c r="O26" i="87" s="1"/>
  <c r="N5" i="87"/>
  <c r="P5" i="87" s="1"/>
  <c r="M54" i="86"/>
  <c r="I54" i="86"/>
  <c r="N53" i="86"/>
  <c r="N54" i="86" s="1"/>
  <c r="M53" i="86"/>
  <c r="L53" i="86"/>
  <c r="K53" i="86"/>
  <c r="J53" i="86"/>
  <c r="J54" i="86" s="1"/>
  <c r="I53" i="86"/>
  <c r="H53" i="86"/>
  <c r="G53" i="86"/>
  <c r="F53" i="86"/>
  <c r="F54" i="86" s="1"/>
  <c r="E53" i="86"/>
  <c r="D53" i="86"/>
  <c r="C53" i="86"/>
  <c r="N52" i="86"/>
  <c r="M52" i="86"/>
  <c r="L52" i="86"/>
  <c r="L54" i="86" s="1"/>
  <c r="K52" i="86"/>
  <c r="K54" i="86" s="1"/>
  <c r="J52" i="86"/>
  <c r="I52" i="86"/>
  <c r="H52" i="86"/>
  <c r="H54" i="86" s="1"/>
  <c r="G52" i="86"/>
  <c r="G54" i="86" s="1"/>
  <c r="F52" i="86"/>
  <c r="E52" i="86"/>
  <c r="E54" i="86" s="1"/>
  <c r="D52" i="86"/>
  <c r="D54" i="86" s="1"/>
  <c r="C52" i="86"/>
  <c r="C54" i="86" s="1"/>
  <c r="P51" i="86"/>
  <c r="O51" i="86"/>
  <c r="O53" i="86" s="1"/>
  <c r="Q50" i="86"/>
  <c r="P50" i="86"/>
  <c r="O50" i="86"/>
  <c r="P49" i="86"/>
  <c r="Q49" i="86" s="1"/>
  <c r="O49" i="86"/>
  <c r="P48" i="86"/>
  <c r="P52" i="86" s="1"/>
  <c r="O48" i="86"/>
  <c r="Q48" i="86" s="1"/>
  <c r="P47" i="86"/>
  <c r="O47" i="86"/>
  <c r="Q47" i="86" s="1"/>
  <c r="Q46" i="86"/>
  <c r="P46" i="86"/>
  <c r="O46" i="86"/>
  <c r="P45" i="86"/>
  <c r="Q45" i="86" s="1"/>
  <c r="O45" i="86"/>
  <c r="P44" i="86"/>
  <c r="O44" i="86"/>
  <c r="Q44" i="86" s="1"/>
  <c r="P43" i="86"/>
  <c r="O43" i="86"/>
  <c r="Q43" i="86" s="1"/>
  <c r="Q42" i="86"/>
  <c r="P42" i="86"/>
  <c r="O42" i="86"/>
  <c r="P41" i="86"/>
  <c r="Q41" i="86" s="1"/>
  <c r="O41" i="86"/>
  <c r="Q40" i="86"/>
  <c r="P40" i="86"/>
  <c r="O40" i="86"/>
  <c r="P39" i="86"/>
  <c r="O39" i="86"/>
  <c r="Q39" i="86" s="1"/>
  <c r="P38" i="86"/>
  <c r="O38" i="86"/>
  <c r="Q38" i="86" s="1"/>
  <c r="P37" i="86"/>
  <c r="Q37" i="86" s="1"/>
  <c r="O37" i="86"/>
  <c r="P36" i="86"/>
  <c r="O36" i="86"/>
  <c r="Q36" i="86" s="1"/>
  <c r="P35" i="86"/>
  <c r="O35" i="86"/>
  <c r="Q35" i="86" s="1"/>
  <c r="Q34" i="86"/>
  <c r="P34" i="86"/>
  <c r="O34" i="86"/>
  <c r="P22" i="86"/>
  <c r="Q22" i="86" s="1"/>
  <c r="O22" i="86"/>
  <c r="Q21" i="86"/>
  <c r="P21" i="86"/>
  <c r="O21" i="86"/>
  <c r="P20" i="86"/>
  <c r="O20" i="86"/>
  <c r="Q20" i="86" s="1"/>
  <c r="P19" i="86"/>
  <c r="O19" i="86"/>
  <c r="Q19" i="86" s="1"/>
  <c r="P18" i="86"/>
  <c r="Q18" i="86" s="1"/>
  <c r="O18" i="86"/>
  <c r="P17" i="86"/>
  <c r="O17" i="86"/>
  <c r="Q17" i="86" s="1"/>
  <c r="P16" i="86"/>
  <c r="O16" i="86"/>
  <c r="Q16" i="86" s="1"/>
  <c r="Q15" i="86"/>
  <c r="P15" i="86"/>
  <c r="O15" i="86"/>
  <c r="P14" i="86"/>
  <c r="Q14" i="86" s="1"/>
  <c r="O14" i="86"/>
  <c r="Q13" i="86"/>
  <c r="P13" i="86"/>
  <c r="O13" i="86"/>
  <c r="P12" i="86"/>
  <c r="O12" i="86"/>
  <c r="Q12" i="86" s="1"/>
  <c r="P11" i="86"/>
  <c r="O11" i="86"/>
  <c r="Q11" i="86" s="1"/>
  <c r="P10" i="86"/>
  <c r="Q10" i="86" s="1"/>
  <c r="O10" i="86"/>
  <c r="P9" i="86"/>
  <c r="O9" i="86"/>
  <c r="Q9" i="86" s="1"/>
  <c r="P8" i="86"/>
  <c r="O8" i="86"/>
  <c r="Q8" i="86" s="1"/>
  <c r="Q7" i="86"/>
  <c r="P7" i="86"/>
  <c r="O7" i="86"/>
  <c r="P6" i="86"/>
  <c r="Q6" i="86" s="1"/>
  <c r="O6" i="86"/>
  <c r="Q5" i="86"/>
  <c r="P5" i="86"/>
  <c r="O5" i="86"/>
  <c r="M34" i="85"/>
  <c r="L34" i="85"/>
  <c r="K34" i="85"/>
  <c r="J34" i="85"/>
  <c r="I34" i="85"/>
  <c r="H34" i="85"/>
  <c r="G34" i="85"/>
  <c r="F34" i="85"/>
  <c r="E34" i="85"/>
  <c r="D34" i="85"/>
  <c r="C34" i="85"/>
  <c r="B34" i="85"/>
  <c r="P33" i="85"/>
  <c r="O33" i="85"/>
  <c r="N33" i="85"/>
  <c r="O32" i="85"/>
  <c r="P32" i="85" s="1"/>
  <c r="N32" i="85"/>
  <c r="O31" i="85"/>
  <c r="N31" i="85"/>
  <c r="P31" i="85" s="1"/>
  <c r="O30" i="85"/>
  <c r="N30" i="85"/>
  <c r="O29" i="85"/>
  <c r="N29" i="85"/>
  <c r="P29" i="85" s="1"/>
  <c r="O28" i="85"/>
  <c r="P28" i="85" s="1"/>
  <c r="N28" i="85"/>
  <c r="P27" i="85"/>
  <c r="O27" i="85"/>
  <c r="N27" i="85"/>
  <c r="O26" i="85"/>
  <c r="N26" i="85"/>
  <c r="P26" i="85" s="1"/>
  <c r="P25" i="85"/>
  <c r="O25" i="85"/>
  <c r="N25" i="85"/>
  <c r="O24" i="85"/>
  <c r="P24" i="85" s="1"/>
  <c r="N24" i="85"/>
  <c r="O23" i="85"/>
  <c r="N23" i="85"/>
  <c r="P23" i="85" s="1"/>
  <c r="O22" i="85"/>
  <c r="N22" i="85"/>
  <c r="O21" i="85"/>
  <c r="N21" i="85"/>
  <c r="P21" i="85" s="1"/>
  <c r="O20" i="85"/>
  <c r="P20" i="85" s="1"/>
  <c r="N20" i="85"/>
  <c r="P19" i="85"/>
  <c r="O19" i="85"/>
  <c r="N19" i="85"/>
  <c r="O18" i="85"/>
  <c r="N18" i="85"/>
  <c r="P18" i="85" s="1"/>
  <c r="P17" i="85"/>
  <c r="O17" i="85"/>
  <c r="N17" i="85"/>
  <c r="O16" i="85"/>
  <c r="P16" i="85" s="1"/>
  <c r="N16" i="85"/>
  <c r="O15" i="85"/>
  <c r="N15" i="85"/>
  <c r="P15" i="85" s="1"/>
  <c r="O14" i="85"/>
  <c r="N14" i="85"/>
  <c r="O13" i="85"/>
  <c r="N13" i="85"/>
  <c r="P13" i="85" s="1"/>
  <c r="O12" i="85"/>
  <c r="P12" i="85" s="1"/>
  <c r="N12" i="85"/>
  <c r="P11" i="85"/>
  <c r="O11" i="85"/>
  <c r="N11" i="85"/>
  <c r="O10" i="85"/>
  <c r="N10" i="85"/>
  <c r="P10" i="85" s="1"/>
  <c r="P9" i="85"/>
  <c r="O9" i="85"/>
  <c r="N9" i="85"/>
  <c r="O8" i="85"/>
  <c r="P8" i="85" s="1"/>
  <c r="N8" i="85"/>
  <c r="O7" i="85"/>
  <c r="N7" i="85"/>
  <c r="P7" i="85" s="1"/>
  <c r="O6" i="85"/>
  <c r="O34" i="85" s="1"/>
  <c r="N6" i="85"/>
  <c r="O5" i="85"/>
  <c r="N5" i="85"/>
  <c r="N34" i="85" s="1"/>
  <c r="M25" i="84"/>
  <c r="L25" i="84"/>
  <c r="J25" i="84"/>
  <c r="I25" i="84"/>
  <c r="G25" i="84"/>
  <c r="F25" i="84"/>
  <c r="E25" i="84"/>
  <c r="D25" i="84"/>
  <c r="C25" i="84"/>
  <c r="B25" i="84"/>
  <c r="P24" i="84"/>
  <c r="Q24" i="84" s="1"/>
  <c r="O24" i="84"/>
  <c r="N24" i="84"/>
  <c r="K24" i="84"/>
  <c r="H24" i="84"/>
  <c r="P23" i="84"/>
  <c r="Q23" i="84" s="1"/>
  <c r="O23" i="84"/>
  <c r="N23" i="84"/>
  <c r="K23" i="84"/>
  <c r="H23" i="84"/>
  <c r="P22" i="84"/>
  <c r="Q22" i="84" s="1"/>
  <c r="O22" i="84"/>
  <c r="N22" i="84"/>
  <c r="K22" i="84"/>
  <c r="H22" i="84"/>
  <c r="P21" i="84"/>
  <c r="Q21" i="84" s="1"/>
  <c r="O21" i="84"/>
  <c r="N21" i="84"/>
  <c r="K21" i="84"/>
  <c r="H21" i="84"/>
  <c r="P20" i="84"/>
  <c r="Q20" i="84" s="1"/>
  <c r="O20" i="84"/>
  <c r="N20" i="84"/>
  <c r="K20" i="84"/>
  <c r="H20" i="84"/>
  <c r="P19" i="84"/>
  <c r="Q19" i="84" s="1"/>
  <c r="O19" i="84"/>
  <c r="N19" i="84"/>
  <c r="K19" i="84"/>
  <c r="H19" i="84"/>
  <c r="P18" i="84"/>
  <c r="Q18" i="84" s="1"/>
  <c r="O18" i="84"/>
  <c r="N18" i="84"/>
  <c r="K18" i="84"/>
  <c r="H18" i="84"/>
  <c r="P17" i="84"/>
  <c r="Q17" i="84" s="1"/>
  <c r="O17" i="84"/>
  <c r="N17" i="84"/>
  <c r="K17" i="84"/>
  <c r="H17" i="84"/>
  <c r="P16" i="84"/>
  <c r="Q16" i="84" s="1"/>
  <c r="O16" i="84"/>
  <c r="N16" i="84"/>
  <c r="K16" i="84"/>
  <c r="H16" i="84"/>
  <c r="P15" i="84"/>
  <c r="Q15" i="84" s="1"/>
  <c r="O15" i="84"/>
  <c r="N15" i="84"/>
  <c r="K15" i="84"/>
  <c r="H15" i="84"/>
  <c r="P14" i="84"/>
  <c r="Q14" i="84" s="1"/>
  <c r="O14" i="84"/>
  <c r="N14" i="84"/>
  <c r="K14" i="84"/>
  <c r="H14" i="84"/>
  <c r="P13" i="84"/>
  <c r="Q13" i="84" s="1"/>
  <c r="O13" i="84"/>
  <c r="N13" i="84"/>
  <c r="K13" i="84"/>
  <c r="H13" i="84"/>
  <c r="P12" i="84"/>
  <c r="Q12" i="84" s="1"/>
  <c r="O12" i="84"/>
  <c r="N12" i="84"/>
  <c r="K12" i="84"/>
  <c r="H12" i="84"/>
  <c r="P11" i="84"/>
  <c r="Q11" i="84" s="1"/>
  <c r="O11" i="84"/>
  <c r="N11" i="84"/>
  <c r="K11" i="84"/>
  <c r="H11" i="84"/>
  <c r="P10" i="84"/>
  <c r="Q10" i="84" s="1"/>
  <c r="O10" i="84"/>
  <c r="N10" i="84"/>
  <c r="K10" i="84"/>
  <c r="H10" i="84"/>
  <c r="P9" i="84"/>
  <c r="Q9" i="84" s="1"/>
  <c r="O9" i="84"/>
  <c r="N9" i="84"/>
  <c r="K9" i="84"/>
  <c r="H9" i="84"/>
  <c r="P8" i="84"/>
  <c r="Q8" i="84" s="1"/>
  <c r="O8" i="84"/>
  <c r="N8" i="84"/>
  <c r="K8" i="84"/>
  <c r="H8" i="84"/>
  <c r="P7" i="84"/>
  <c r="Q7" i="84" s="1"/>
  <c r="O7" i="84"/>
  <c r="N7" i="84"/>
  <c r="K7" i="84"/>
  <c r="H7" i="84"/>
  <c r="P6" i="84"/>
  <c r="Q6" i="84" s="1"/>
  <c r="O6" i="84"/>
  <c r="N6" i="84"/>
  <c r="K6" i="84"/>
  <c r="H6" i="84"/>
  <c r="H25" i="84" s="1"/>
  <c r="P5" i="84"/>
  <c r="Q5" i="84" s="1"/>
  <c r="O5" i="84"/>
  <c r="O25" i="84" s="1"/>
  <c r="N5" i="84"/>
  <c r="N25" i="84" s="1"/>
  <c r="K5" i="84"/>
  <c r="K25" i="84" s="1"/>
  <c r="H5" i="84"/>
  <c r="P41" i="83"/>
  <c r="O41" i="83"/>
  <c r="N41" i="83"/>
  <c r="M41" i="83"/>
  <c r="L41" i="83"/>
  <c r="J41" i="83"/>
  <c r="I41" i="83"/>
  <c r="G41" i="83"/>
  <c r="F41" i="83"/>
  <c r="E41" i="83"/>
  <c r="D41" i="83"/>
  <c r="C41" i="83"/>
  <c r="B41" i="83"/>
  <c r="Q40" i="83"/>
  <c r="N40" i="83"/>
  <c r="K40" i="83"/>
  <c r="H40" i="83"/>
  <c r="Q39" i="83"/>
  <c r="N39" i="83"/>
  <c r="K39" i="83"/>
  <c r="H39" i="83"/>
  <c r="Q38" i="83"/>
  <c r="N38" i="83"/>
  <c r="K38" i="83"/>
  <c r="H38" i="83"/>
  <c r="Q37" i="83"/>
  <c r="N37" i="83"/>
  <c r="K37" i="83"/>
  <c r="H37" i="83"/>
  <c r="Q36" i="83"/>
  <c r="N36" i="83"/>
  <c r="K36" i="83"/>
  <c r="Q35" i="83"/>
  <c r="N35" i="83"/>
  <c r="K35" i="83"/>
  <c r="Q34" i="83"/>
  <c r="N34" i="83"/>
  <c r="K34" i="83"/>
  <c r="H34" i="83"/>
  <c r="Q33" i="83"/>
  <c r="N33" i="83"/>
  <c r="K33" i="83"/>
  <c r="H33" i="83"/>
  <c r="Q27" i="83"/>
  <c r="N27" i="83"/>
  <c r="K27" i="83"/>
  <c r="H27" i="83"/>
  <c r="Q26" i="83"/>
  <c r="N26" i="83"/>
  <c r="K26" i="83"/>
  <c r="H26" i="83"/>
  <c r="Q25" i="83"/>
  <c r="N25" i="83"/>
  <c r="K25" i="83"/>
  <c r="H25" i="83"/>
  <c r="Q24" i="83"/>
  <c r="N24" i="83"/>
  <c r="K24" i="83"/>
  <c r="H24" i="83"/>
  <c r="Q23" i="83"/>
  <c r="N23" i="83"/>
  <c r="K23" i="83"/>
  <c r="H23" i="83"/>
  <c r="Q22" i="83"/>
  <c r="N22" i="83"/>
  <c r="K22" i="83"/>
  <c r="Q21" i="83"/>
  <c r="N21" i="83"/>
  <c r="K21" i="83"/>
  <c r="H21" i="83"/>
  <c r="Q20" i="83"/>
  <c r="N20" i="83"/>
  <c r="K20" i="83"/>
  <c r="H20" i="83"/>
  <c r="Q19" i="83"/>
  <c r="N19" i="83"/>
  <c r="K19" i="83"/>
  <c r="H19" i="83"/>
  <c r="Q18" i="83"/>
  <c r="N18" i="83"/>
  <c r="K18" i="83"/>
  <c r="H18" i="83"/>
  <c r="Q17" i="83"/>
  <c r="N17" i="83"/>
  <c r="K17" i="83"/>
  <c r="H17" i="83"/>
  <c r="Q16" i="83"/>
  <c r="N16" i="83"/>
  <c r="K16" i="83"/>
  <c r="H16" i="83"/>
  <c r="Q15" i="83"/>
  <c r="N15" i="83"/>
  <c r="K15" i="83"/>
  <c r="H15" i="83"/>
  <c r="H14" i="83"/>
  <c r="Q13" i="83"/>
  <c r="N13" i="83"/>
  <c r="K13" i="83"/>
  <c r="H13" i="83"/>
  <c r="Q12" i="83"/>
  <c r="N12" i="83"/>
  <c r="K12" i="83"/>
  <c r="H12" i="83"/>
  <c r="Q11" i="83"/>
  <c r="N11" i="83"/>
  <c r="K11" i="83"/>
  <c r="H11" i="83"/>
  <c r="Q10" i="83"/>
  <c r="N10" i="83"/>
  <c r="K10" i="83"/>
  <c r="H10" i="83"/>
  <c r="Q9" i="83"/>
  <c r="N9" i="83"/>
  <c r="K9" i="83"/>
  <c r="H9" i="83"/>
  <c r="Q8" i="83"/>
  <c r="N8" i="83"/>
  <c r="K8" i="83"/>
  <c r="H8" i="83"/>
  <c r="Q7" i="83"/>
  <c r="N7" i="83"/>
  <c r="K7" i="83"/>
  <c r="H7" i="83"/>
  <c r="Q6" i="83"/>
  <c r="N6" i="83"/>
  <c r="K6" i="83"/>
  <c r="H6" i="83"/>
  <c r="Q5" i="83"/>
  <c r="N5" i="83"/>
  <c r="K5" i="83"/>
  <c r="K41" i="83" s="1"/>
  <c r="H5" i="83"/>
  <c r="H41" i="83" s="1"/>
  <c r="P60" i="82"/>
  <c r="O60" i="82"/>
  <c r="N60" i="82"/>
  <c r="M60" i="82"/>
  <c r="L60" i="82"/>
  <c r="J60" i="82"/>
  <c r="I60" i="82"/>
  <c r="G60" i="82"/>
  <c r="F60" i="82"/>
  <c r="E60" i="82"/>
  <c r="D60" i="82"/>
  <c r="C60" i="82"/>
  <c r="B60" i="82"/>
  <c r="Q59" i="82"/>
  <c r="Q60" i="82" s="1"/>
  <c r="N59" i="82"/>
  <c r="K59" i="82"/>
  <c r="H59" i="82"/>
  <c r="H60" i="82" s="1"/>
  <c r="Q58" i="82"/>
  <c r="N58" i="82"/>
  <c r="K58" i="82"/>
  <c r="H58" i="82"/>
  <c r="Q57" i="82"/>
  <c r="N57" i="82"/>
  <c r="K57" i="82"/>
  <c r="H57" i="82"/>
  <c r="Q56" i="82"/>
  <c r="N56" i="82"/>
  <c r="K56" i="82"/>
  <c r="H56" i="82"/>
  <c r="Q55" i="82"/>
  <c r="N55" i="82"/>
  <c r="K55" i="82"/>
  <c r="H55" i="82"/>
  <c r="Q54" i="82"/>
  <c r="N54" i="82"/>
  <c r="K54" i="82"/>
  <c r="H54" i="82"/>
  <c r="Q53" i="82"/>
  <c r="N53" i="82"/>
  <c r="K53" i="82"/>
  <c r="H53" i="82"/>
  <c r="Q52" i="82"/>
  <c r="N52" i="82"/>
  <c r="K52" i="82"/>
  <c r="H52" i="82"/>
  <c r="Q51" i="82"/>
  <c r="N51" i="82"/>
  <c r="K51" i="82"/>
  <c r="H51" i="82"/>
  <c r="Q50" i="82"/>
  <c r="N50" i="82"/>
  <c r="K50" i="82"/>
  <c r="H50" i="82"/>
  <c r="Q49" i="82"/>
  <c r="N49" i="82"/>
  <c r="K49" i="82"/>
  <c r="H49" i="82"/>
  <c r="Q48" i="82"/>
  <c r="K48" i="82"/>
  <c r="H48" i="82"/>
  <c r="Q47" i="82"/>
  <c r="N47" i="82"/>
  <c r="K47" i="82"/>
  <c r="H47" i="82"/>
  <c r="Q46" i="82"/>
  <c r="N46" i="82"/>
  <c r="K46" i="82"/>
  <c r="H46" i="82"/>
  <c r="Q45" i="82"/>
  <c r="N45" i="82"/>
  <c r="K45" i="82"/>
  <c r="H45" i="82"/>
  <c r="Q44" i="82"/>
  <c r="N44" i="82"/>
  <c r="K44" i="82"/>
  <c r="H44" i="82"/>
  <c r="Q43" i="82"/>
  <c r="N43" i="82"/>
  <c r="K43" i="82"/>
  <c r="H43" i="82"/>
  <c r="Q42" i="82"/>
  <c r="N42" i="82"/>
  <c r="K42" i="82"/>
  <c r="H42" i="82"/>
  <c r="Q41" i="82"/>
  <c r="N41" i="82"/>
  <c r="K41" i="82"/>
  <c r="H41" i="82"/>
  <c r="Q40" i="82"/>
  <c r="N40" i="82"/>
  <c r="K40" i="82"/>
  <c r="H40" i="82"/>
  <c r="Q39" i="82"/>
  <c r="N39" i="82"/>
  <c r="K39" i="82"/>
  <c r="H39" i="82"/>
  <c r="Q38" i="82"/>
  <c r="N38" i="82"/>
  <c r="K38" i="82"/>
  <c r="H38" i="82"/>
  <c r="Q37" i="82"/>
  <c r="N37" i="82"/>
  <c r="K37" i="82"/>
  <c r="H37" i="82"/>
  <c r="Q36" i="82"/>
  <c r="N36" i="82"/>
  <c r="K36" i="82"/>
  <c r="H36" i="82"/>
  <c r="Q35" i="82"/>
  <c r="N35" i="82"/>
  <c r="K35" i="82"/>
  <c r="H35" i="82"/>
  <c r="Q34" i="82"/>
  <c r="N34" i="82"/>
  <c r="K34" i="82"/>
  <c r="H34" i="82"/>
  <c r="Q33" i="82"/>
  <c r="N33" i="82"/>
  <c r="K33" i="82"/>
  <c r="H33" i="82"/>
  <c r="Q23" i="82"/>
  <c r="N23" i="82"/>
  <c r="K23" i="82"/>
  <c r="H23" i="82"/>
  <c r="Q22" i="82"/>
  <c r="N22" i="82"/>
  <c r="K22" i="82"/>
  <c r="H22" i="82"/>
  <c r="Q21" i="82"/>
  <c r="N21" i="82"/>
  <c r="K21" i="82"/>
  <c r="H21" i="82"/>
  <c r="Q20" i="82"/>
  <c r="N20" i="82"/>
  <c r="K20" i="82"/>
  <c r="H20" i="82"/>
  <c r="Q19" i="82"/>
  <c r="N19" i="82"/>
  <c r="K19" i="82"/>
  <c r="H19" i="82"/>
  <c r="Q18" i="82"/>
  <c r="N18" i="82"/>
  <c r="K18" i="82"/>
  <c r="H18" i="82"/>
  <c r="Q17" i="82"/>
  <c r="N17" i="82"/>
  <c r="K17" i="82"/>
  <c r="H17" i="82"/>
  <c r="Q16" i="82"/>
  <c r="N16" i="82"/>
  <c r="K16" i="82"/>
  <c r="H16" i="82"/>
  <c r="Q15" i="82"/>
  <c r="N15" i="82"/>
  <c r="K15" i="82"/>
  <c r="H15" i="82"/>
  <c r="Q14" i="82"/>
  <c r="N14" i="82"/>
  <c r="K14" i="82"/>
  <c r="H14" i="82"/>
  <c r="Q13" i="82"/>
  <c r="N13" i="82"/>
  <c r="K13" i="82"/>
  <c r="H13" i="82"/>
  <c r="Q12" i="82"/>
  <c r="N12" i="82"/>
  <c r="K12" i="82"/>
  <c r="H12" i="82"/>
  <c r="Q11" i="82"/>
  <c r="N11" i="82"/>
  <c r="K11" i="82"/>
  <c r="H11" i="82"/>
  <c r="Q10" i="82"/>
  <c r="N10" i="82"/>
  <c r="K10" i="82"/>
  <c r="H10" i="82"/>
  <c r="Q9" i="82"/>
  <c r="N9" i="82"/>
  <c r="K9" i="82"/>
  <c r="H9" i="82"/>
  <c r="Q8" i="82"/>
  <c r="N8" i="82"/>
  <c r="K8" i="82"/>
  <c r="H8" i="82"/>
  <c r="Q7" i="82"/>
  <c r="N7" i="82"/>
  <c r="K7" i="82"/>
  <c r="H7" i="82"/>
  <c r="Q6" i="82"/>
  <c r="N6" i="82"/>
  <c r="K6" i="82"/>
  <c r="H6" i="82"/>
  <c r="Q5" i="82"/>
  <c r="N5" i="82"/>
  <c r="K5" i="82"/>
  <c r="H5" i="82"/>
  <c r="Q19" i="81"/>
  <c r="P19" i="81"/>
  <c r="O19" i="81"/>
  <c r="N19" i="81"/>
  <c r="M19" i="81"/>
  <c r="L19" i="81"/>
  <c r="J19" i="81"/>
  <c r="I19" i="81"/>
  <c r="G19" i="81"/>
  <c r="F19" i="81"/>
  <c r="E19" i="81"/>
  <c r="D19" i="81"/>
  <c r="C19" i="81"/>
  <c r="B19" i="81"/>
  <c r="Q18" i="81"/>
  <c r="N18" i="81"/>
  <c r="K18" i="81"/>
  <c r="K19" i="81" s="1"/>
  <c r="H18" i="81"/>
  <c r="H19" i="81" s="1"/>
  <c r="Q17" i="81"/>
  <c r="N17" i="81"/>
  <c r="K17" i="81"/>
  <c r="H17" i="81"/>
  <c r="Q16" i="81"/>
  <c r="N16" i="81"/>
  <c r="K16" i="81"/>
  <c r="H16" i="81"/>
  <c r="Q15" i="81"/>
  <c r="N15" i="81"/>
  <c r="K15" i="81"/>
  <c r="H15" i="81"/>
  <c r="Q14" i="81"/>
  <c r="N14" i="81"/>
  <c r="K14" i="81"/>
  <c r="H14" i="81"/>
  <c r="Q13" i="81"/>
  <c r="N13" i="81"/>
  <c r="K13" i="81"/>
  <c r="H13" i="81"/>
  <c r="Q12" i="81"/>
  <c r="N12" i="81"/>
  <c r="K12" i="81"/>
  <c r="H12" i="81"/>
  <c r="Q11" i="81"/>
  <c r="N11" i="81"/>
  <c r="K11" i="81"/>
  <c r="H11" i="81"/>
  <c r="Q10" i="81"/>
  <c r="N10" i="81"/>
  <c r="K10" i="81"/>
  <c r="H10" i="81"/>
  <c r="Q9" i="81"/>
  <c r="N9" i="81"/>
  <c r="K9" i="81"/>
  <c r="H9" i="81"/>
  <c r="Q8" i="81"/>
  <c r="N8" i="81"/>
  <c r="K8" i="81"/>
  <c r="H8" i="81"/>
  <c r="Q7" i="81"/>
  <c r="N7" i="81"/>
  <c r="K7" i="81"/>
  <c r="H7" i="81"/>
  <c r="Q6" i="81"/>
  <c r="N6" i="81"/>
  <c r="K6" i="81"/>
  <c r="H6" i="81"/>
  <c r="Q5" i="81"/>
  <c r="N5" i="81"/>
  <c r="K5" i="81"/>
  <c r="H5" i="81"/>
  <c r="K60" i="82" l="1"/>
  <c r="Q41" i="83"/>
  <c r="P5" i="85"/>
  <c r="P54" i="86"/>
  <c r="O52" i="86"/>
  <c r="O54" i="86" s="1"/>
  <c r="P53" i="86"/>
  <c r="Q25" i="84"/>
  <c r="P25" i="84"/>
  <c r="P6" i="85"/>
  <c r="P14" i="85"/>
  <c r="P22" i="85"/>
  <c r="P30" i="85"/>
  <c r="Q52" i="86"/>
  <c r="O45" i="88"/>
  <c r="Q44" i="88"/>
  <c r="P6" i="87"/>
  <c r="P26" i="87" s="1"/>
  <c r="P43" i="88"/>
  <c r="P45" i="88" s="1"/>
  <c r="Q51" i="86"/>
  <c r="Q53" i="86" s="1"/>
  <c r="Q39" i="88"/>
  <c r="Q43" i="88" s="1"/>
  <c r="Q45" i="88" s="1"/>
  <c r="Q54" i="86" l="1"/>
  <c r="P34" i="85"/>
  <c r="C42" i="79" l="1"/>
  <c r="U10" i="79"/>
  <c r="T10" i="79"/>
  <c r="S10" i="79"/>
  <c r="R10" i="79"/>
  <c r="Q10" i="79"/>
  <c r="P10" i="79"/>
  <c r="O10" i="79"/>
  <c r="N10" i="79"/>
  <c r="M10" i="79"/>
  <c r="L10" i="79"/>
  <c r="K10" i="79"/>
  <c r="J10" i="79"/>
  <c r="I10" i="79"/>
  <c r="H10" i="79"/>
  <c r="G10" i="79"/>
  <c r="F10" i="79"/>
  <c r="E10" i="79"/>
  <c r="D10" i="79"/>
  <c r="C10" i="79"/>
  <c r="B10" i="79"/>
  <c r="X9" i="79"/>
  <c r="W9" i="79"/>
  <c r="V9" i="79"/>
  <c r="W8" i="79"/>
  <c r="X8" i="79" s="1"/>
  <c r="V8" i="79"/>
  <c r="W7" i="79"/>
  <c r="V7" i="79"/>
  <c r="X7" i="79" s="1"/>
  <c r="W6" i="79"/>
  <c r="W10" i="79" s="1"/>
  <c r="V6" i="79"/>
  <c r="X6" i="79" s="1"/>
  <c r="X5" i="79"/>
  <c r="W5" i="79"/>
  <c r="V5" i="79"/>
  <c r="V10" i="79" s="1"/>
  <c r="C43" i="78"/>
  <c r="C17" i="78"/>
  <c r="B17" i="78"/>
  <c r="D16" i="78"/>
  <c r="D15" i="78"/>
  <c r="D14" i="78"/>
  <c r="D13" i="78"/>
  <c r="D12" i="78"/>
  <c r="D11" i="78"/>
  <c r="D10" i="78"/>
  <c r="D9" i="78"/>
  <c r="D8" i="78"/>
  <c r="D7" i="78"/>
  <c r="D17" i="78" s="1"/>
  <c r="D6" i="78"/>
  <c r="D5" i="78"/>
  <c r="C43" i="77"/>
  <c r="N14" i="77"/>
  <c r="J14" i="77"/>
  <c r="F14" i="77"/>
  <c r="N13" i="77"/>
  <c r="M13" i="77"/>
  <c r="M14" i="77" s="1"/>
  <c r="L13" i="77"/>
  <c r="K13" i="77"/>
  <c r="J13" i="77"/>
  <c r="I13" i="77"/>
  <c r="I14" i="77" s="1"/>
  <c r="H13" i="77"/>
  <c r="G13" i="77"/>
  <c r="F13" i="77"/>
  <c r="E13" i="77"/>
  <c r="E14" i="77" s="1"/>
  <c r="D13" i="77"/>
  <c r="C13" i="77"/>
  <c r="N12" i="77"/>
  <c r="M12" i="77"/>
  <c r="L12" i="77"/>
  <c r="L14" i="77" s="1"/>
  <c r="K12" i="77"/>
  <c r="K14" i="77" s="1"/>
  <c r="J12" i="77"/>
  <c r="I12" i="77"/>
  <c r="H12" i="77"/>
  <c r="H14" i="77" s="1"/>
  <c r="G12" i="77"/>
  <c r="G14" i="77" s="1"/>
  <c r="F12" i="77"/>
  <c r="E12" i="77"/>
  <c r="D12" i="77"/>
  <c r="D14" i="77" s="1"/>
  <c r="C12" i="77"/>
  <c r="C14" i="77" s="1"/>
  <c r="P11" i="77"/>
  <c r="O11" i="77"/>
  <c r="Q11" i="77" s="1"/>
  <c r="Q10" i="77"/>
  <c r="P10" i="77"/>
  <c r="O10" i="77"/>
  <c r="Q9" i="77"/>
  <c r="P9" i="77"/>
  <c r="P13" i="77" s="1"/>
  <c r="O9" i="77"/>
  <c r="P8" i="77"/>
  <c r="P12" i="77" s="1"/>
  <c r="P14" i="77" s="1"/>
  <c r="O8" i="77"/>
  <c r="O12" i="77" s="1"/>
  <c r="O14" i="77" s="1"/>
  <c r="P7" i="77"/>
  <c r="O7" i="77"/>
  <c r="O13" i="77" s="1"/>
  <c r="Q6" i="77"/>
  <c r="P6" i="77"/>
  <c r="O6" i="77"/>
  <c r="M19" i="76"/>
  <c r="I19" i="76"/>
  <c r="E19" i="76"/>
  <c r="N18" i="76"/>
  <c r="M18" i="76"/>
  <c r="L18" i="76"/>
  <c r="L19" i="76" s="1"/>
  <c r="K18" i="76"/>
  <c r="J18" i="76"/>
  <c r="I18" i="76"/>
  <c r="H18" i="76"/>
  <c r="H19" i="76" s="1"/>
  <c r="G18" i="76"/>
  <c r="F18" i="76"/>
  <c r="E18" i="76"/>
  <c r="D18" i="76"/>
  <c r="D19" i="76" s="1"/>
  <c r="C18" i="76"/>
  <c r="N17" i="76"/>
  <c r="N19" i="76" s="1"/>
  <c r="M17" i="76"/>
  <c r="L17" i="76"/>
  <c r="K17" i="76"/>
  <c r="K19" i="76" s="1"/>
  <c r="J17" i="76"/>
  <c r="J19" i="76" s="1"/>
  <c r="I17" i="76"/>
  <c r="H17" i="76"/>
  <c r="G17" i="76"/>
  <c r="G19" i="76" s="1"/>
  <c r="F17" i="76"/>
  <c r="F19" i="76" s="1"/>
  <c r="E17" i="76"/>
  <c r="D17" i="76"/>
  <c r="C17" i="76"/>
  <c r="C19" i="76" s="1"/>
  <c r="Q16" i="76"/>
  <c r="P16" i="76"/>
  <c r="O16" i="76"/>
  <c r="Q15" i="76"/>
  <c r="P15" i="76"/>
  <c r="P17" i="76" s="1"/>
  <c r="O15" i="76"/>
  <c r="P14" i="76"/>
  <c r="P18" i="76" s="1"/>
  <c r="O14" i="76"/>
  <c r="O18" i="76" s="1"/>
  <c r="P13" i="76"/>
  <c r="O13" i="76"/>
  <c r="Q13" i="76" s="1"/>
  <c r="Q12" i="76"/>
  <c r="P12" i="76"/>
  <c r="O12" i="76"/>
  <c r="Q11" i="76"/>
  <c r="P11" i="76"/>
  <c r="O11" i="76"/>
  <c r="P10" i="76"/>
  <c r="O10" i="76"/>
  <c r="Q10" i="76" s="1"/>
  <c r="P9" i="76"/>
  <c r="O9" i="76"/>
  <c r="Q9" i="76" s="1"/>
  <c r="Q8" i="76"/>
  <c r="P8" i="76"/>
  <c r="O8" i="76"/>
  <c r="Q7" i="76"/>
  <c r="P7" i="76"/>
  <c r="O7" i="76"/>
  <c r="P6" i="76"/>
  <c r="O6" i="76"/>
  <c r="Q6" i="76" s="1"/>
  <c r="P5" i="76"/>
  <c r="O5" i="76"/>
  <c r="Q5" i="76" s="1"/>
  <c r="C42" i="75"/>
  <c r="N21" i="75"/>
  <c r="K21" i="75"/>
  <c r="J21" i="75"/>
  <c r="G21" i="75"/>
  <c r="F21" i="75"/>
  <c r="C21" i="75"/>
  <c r="N20" i="75"/>
  <c r="M20" i="75"/>
  <c r="L20" i="75"/>
  <c r="K20" i="75"/>
  <c r="J20" i="75"/>
  <c r="I20" i="75"/>
  <c r="H20" i="75"/>
  <c r="G20" i="75"/>
  <c r="F20" i="75"/>
  <c r="E20" i="75"/>
  <c r="D20" i="75"/>
  <c r="C20" i="75"/>
  <c r="N19" i="75"/>
  <c r="M19" i="75"/>
  <c r="L19" i="75"/>
  <c r="L21" i="75" s="1"/>
  <c r="K19" i="75"/>
  <c r="J19" i="75"/>
  <c r="I19" i="75"/>
  <c r="H19" i="75"/>
  <c r="H21" i="75" s="1"/>
  <c r="G19" i="75"/>
  <c r="F19" i="75"/>
  <c r="E19" i="75"/>
  <c r="D19" i="75"/>
  <c r="D21" i="75" s="1"/>
  <c r="C19" i="75"/>
  <c r="P18" i="75"/>
  <c r="O18" i="75"/>
  <c r="Q18" i="75" s="1"/>
  <c r="P17" i="75"/>
  <c r="O17" i="75"/>
  <c r="Q17" i="75" s="1"/>
  <c r="Q16" i="75"/>
  <c r="P16" i="75"/>
  <c r="O16" i="75"/>
  <c r="P15" i="75"/>
  <c r="Q15" i="75" s="1"/>
  <c r="O15" i="75"/>
  <c r="P14" i="75"/>
  <c r="O14" i="75"/>
  <c r="Q14" i="75" s="1"/>
  <c r="P13" i="75"/>
  <c r="O13" i="75"/>
  <c r="Q13" i="75" s="1"/>
  <c r="Q12" i="75"/>
  <c r="P12" i="75"/>
  <c r="O12" i="75"/>
  <c r="P11" i="75"/>
  <c r="Q11" i="75" s="1"/>
  <c r="O11" i="75"/>
  <c r="P10" i="75"/>
  <c r="O10" i="75"/>
  <c r="Q10" i="75" s="1"/>
  <c r="P9" i="75"/>
  <c r="O9" i="75"/>
  <c r="Q9" i="75" s="1"/>
  <c r="Q8" i="75"/>
  <c r="P8" i="75"/>
  <c r="O8" i="75"/>
  <c r="P7" i="75"/>
  <c r="Q7" i="75" s="1"/>
  <c r="O7" i="75"/>
  <c r="P6" i="75"/>
  <c r="P20" i="75" s="1"/>
  <c r="O6" i="75"/>
  <c r="P5" i="75"/>
  <c r="O5" i="75"/>
  <c r="O19" i="75" s="1"/>
  <c r="N37" i="74"/>
  <c r="M37" i="74"/>
  <c r="J37" i="74"/>
  <c r="I37" i="74"/>
  <c r="F37" i="74"/>
  <c r="E37" i="74"/>
  <c r="N36" i="74"/>
  <c r="M36" i="74"/>
  <c r="L36" i="74"/>
  <c r="K36" i="74"/>
  <c r="J36" i="74"/>
  <c r="I36" i="74"/>
  <c r="H36" i="74"/>
  <c r="G36" i="74"/>
  <c r="F36" i="74"/>
  <c r="E36" i="74"/>
  <c r="D36" i="74"/>
  <c r="C36" i="74"/>
  <c r="N35" i="74"/>
  <c r="M35" i="74"/>
  <c r="L35" i="74"/>
  <c r="L37" i="74" s="1"/>
  <c r="K35" i="74"/>
  <c r="K37" i="74" s="1"/>
  <c r="J35" i="74"/>
  <c r="I35" i="74"/>
  <c r="H35" i="74"/>
  <c r="H37" i="74" s="1"/>
  <c r="G35" i="74"/>
  <c r="G37" i="74" s="1"/>
  <c r="F35" i="74"/>
  <c r="E35" i="74"/>
  <c r="D35" i="74"/>
  <c r="D37" i="74" s="1"/>
  <c r="C35" i="74"/>
  <c r="C37" i="74" s="1"/>
  <c r="P34" i="74"/>
  <c r="O34" i="74"/>
  <c r="O36" i="74" s="1"/>
  <c r="Q33" i="74"/>
  <c r="P33" i="74"/>
  <c r="O33" i="74"/>
  <c r="P32" i="74"/>
  <c r="Q32" i="74" s="1"/>
  <c r="O32" i="74"/>
  <c r="P31" i="74"/>
  <c r="O31" i="74"/>
  <c r="P30" i="74"/>
  <c r="O30" i="74"/>
  <c r="Q30" i="74" s="1"/>
  <c r="Q29" i="74"/>
  <c r="P29" i="74"/>
  <c r="O29" i="74"/>
  <c r="P28" i="74"/>
  <c r="Q28" i="74" s="1"/>
  <c r="O28" i="74"/>
  <c r="P27" i="74"/>
  <c r="Q27" i="74" s="1"/>
  <c r="O27" i="74"/>
  <c r="P26" i="74"/>
  <c r="O26" i="74"/>
  <c r="Q26" i="74" s="1"/>
  <c r="Q25" i="74"/>
  <c r="P25" i="74"/>
  <c r="O25" i="74"/>
  <c r="P18" i="74"/>
  <c r="Q18" i="74" s="1"/>
  <c r="O18" i="74"/>
  <c r="P17" i="74"/>
  <c r="O17" i="74"/>
  <c r="P16" i="74"/>
  <c r="O16" i="74"/>
  <c r="Q16" i="74" s="1"/>
  <c r="Q15" i="74"/>
  <c r="P15" i="74"/>
  <c r="O15" i="74"/>
  <c r="P14" i="74"/>
  <c r="Q14" i="74" s="1"/>
  <c r="O14" i="74"/>
  <c r="P13" i="74"/>
  <c r="O13" i="74"/>
  <c r="P12" i="74"/>
  <c r="O12" i="74"/>
  <c r="Q12" i="74" s="1"/>
  <c r="Q11" i="74"/>
  <c r="P11" i="74"/>
  <c r="O11" i="74"/>
  <c r="P10" i="74"/>
  <c r="Q10" i="74" s="1"/>
  <c r="O10" i="74"/>
  <c r="P9" i="74"/>
  <c r="O9" i="74"/>
  <c r="O35" i="74" s="1"/>
  <c r="O37" i="74" s="1"/>
  <c r="P8" i="74"/>
  <c r="O8" i="74"/>
  <c r="Q8" i="74" s="1"/>
  <c r="Q7" i="74"/>
  <c r="P7" i="74"/>
  <c r="O7" i="74"/>
  <c r="P6" i="74"/>
  <c r="Q6" i="74" s="1"/>
  <c r="O6" i="74"/>
  <c r="P5" i="74"/>
  <c r="P35" i="74" s="1"/>
  <c r="O5" i="74"/>
  <c r="C43" i="73"/>
  <c r="C18" i="73"/>
  <c r="B18" i="73"/>
  <c r="D17" i="73"/>
  <c r="D16" i="73"/>
  <c r="D15" i="73"/>
  <c r="D14" i="73"/>
  <c r="D13" i="73"/>
  <c r="D12" i="73"/>
  <c r="D11" i="73"/>
  <c r="D10" i="73"/>
  <c r="D9" i="73"/>
  <c r="D8" i="73"/>
  <c r="D7" i="73"/>
  <c r="D6" i="73"/>
  <c r="D18" i="73" s="1"/>
  <c r="C38" i="72"/>
  <c r="G12" i="72"/>
  <c r="F12" i="72"/>
  <c r="E12" i="72"/>
  <c r="D12" i="72"/>
  <c r="C12" i="72"/>
  <c r="B12" i="72"/>
  <c r="I11" i="72"/>
  <c r="J11" i="72" s="1"/>
  <c r="H11" i="72"/>
  <c r="I10" i="72"/>
  <c r="H10" i="72"/>
  <c r="J10" i="72" s="1"/>
  <c r="I9" i="72"/>
  <c r="H9" i="72"/>
  <c r="J9" i="72" s="1"/>
  <c r="J8" i="72"/>
  <c r="I8" i="72"/>
  <c r="H8" i="72"/>
  <c r="I7" i="72"/>
  <c r="J7" i="72" s="1"/>
  <c r="H7" i="72"/>
  <c r="I6" i="72"/>
  <c r="I12" i="72" s="1"/>
  <c r="H6" i="72"/>
  <c r="J6" i="72" s="1"/>
  <c r="H48" i="71"/>
  <c r="G48" i="71"/>
  <c r="F48" i="71"/>
  <c r="E48" i="71"/>
  <c r="D48" i="71"/>
  <c r="C48" i="71"/>
  <c r="I47" i="71"/>
  <c r="H47" i="71"/>
  <c r="G47" i="71"/>
  <c r="F47" i="71"/>
  <c r="E47" i="71"/>
  <c r="D47" i="71"/>
  <c r="C47" i="71"/>
  <c r="J46" i="71"/>
  <c r="H46" i="71"/>
  <c r="G46" i="71"/>
  <c r="F46" i="71"/>
  <c r="E46" i="71"/>
  <c r="D46" i="71"/>
  <c r="C46" i="71"/>
  <c r="K45" i="71"/>
  <c r="J45" i="71"/>
  <c r="I45" i="71"/>
  <c r="J44" i="71"/>
  <c r="K44" i="71" s="1"/>
  <c r="I44" i="71"/>
  <c r="J43" i="71"/>
  <c r="I43" i="71"/>
  <c r="J42" i="71"/>
  <c r="I42" i="71"/>
  <c r="K42" i="71" s="1"/>
  <c r="K41" i="71"/>
  <c r="J41" i="71"/>
  <c r="I41" i="71"/>
  <c r="J40" i="71"/>
  <c r="K40" i="71" s="1"/>
  <c r="I40" i="71"/>
  <c r="J39" i="71"/>
  <c r="K39" i="71" s="1"/>
  <c r="I39" i="71"/>
  <c r="J38" i="71"/>
  <c r="I38" i="71"/>
  <c r="K38" i="71" s="1"/>
  <c r="K37" i="71"/>
  <c r="J37" i="71"/>
  <c r="I37" i="71"/>
  <c r="J36" i="71"/>
  <c r="K36" i="71" s="1"/>
  <c r="I36" i="71"/>
  <c r="J35" i="71"/>
  <c r="I35" i="71"/>
  <c r="J34" i="71"/>
  <c r="I34" i="71"/>
  <c r="K34" i="71" s="1"/>
  <c r="K28" i="71"/>
  <c r="J28" i="71"/>
  <c r="I28" i="71"/>
  <c r="J27" i="71"/>
  <c r="K27" i="71" s="1"/>
  <c r="I27" i="71"/>
  <c r="J26" i="71"/>
  <c r="I26" i="71"/>
  <c r="J25" i="71"/>
  <c r="I25" i="71"/>
  <c r="K25" i="71" s="1"/>
  <c r="K24" i="71"/>
  <c r="J24" i="71"/>
  <c r="I24" i="71"/>
  <c r="J23" i="71"/>
  <c r="K23" i="71" s="1"/>
  <c r="I23" i="71"/>
  <c r="J22" i="71"/>
  <c r="I22" i="71"/>
  <c r="J21" i="71"/>
  <c r="I21" i="71"/>
  <c r="K21" i="71" s="1"/>
  <c r="K20" i="71"/>
  <c r="J20" i="71"/>
  <c r="I20" i="71"/>
  <c r="J19" i="71"/>
  <c r="K19" i="71" s="1"/>
  <c r="I19" i="71"/>
  <c r="J18" i="71"/>
  <c r="K18" i="71" s="1"/>
  <c r="I18" i="71"/>
  <c r="J17" i="71"/>
  <c r="I17" i="71"/>
  <c r="K17" i="71" s="1"/>
  <c r="K16" i="71"/>
  <c r="J16" i="71"/>
  <c r="I16" i="71"/>
  <c r="J15" i="71"/>
  <c r="K15" i="71" s="1"/>
  <c r="I15" i="71"/>
  <c r="J14" i="71"/>
  <c r="I14" i="71"/>
  <c r="J13" i="71"/>
  <c r="I13" i="71"/>
  <c r="K13" i="71" s="1"/>
  <c r="K12" i="71"/>
  <c r="J12" i="71"/>
  <c r="I12" i="71"/>
  <c r="K11" i="71"/>
  <c r="J11" i="71"/>
  <c r="I11" i="71"/>
  <c r="J10" i="71"/>
  <c r="I10" i="71"/>
  <c r="I48" i="71" s="1"/>
  <c r="J9" i="71"/>
  <c r="I9" i="71"/>
  <c r="K9" i="71" s="1"/>
  <c r="K8" i="71"/>
  <c r="J8" i="71"/>
  <c r="I8" i="71"/>
  <c r="J7" i="71"/>
  <c r="J48" i="71" s="1"/>
  <c r="I7" i="71"/>
  <c r="J6" i="71"/>
  <c r="I6" i="71"/>
  <c r="J5" i="71"/>
  <c r="I5" i="71"/>
  <c r="N13" i="70"/>
  <c r="M13" i="70"/>
  <c r="L13" i="70"/>
  <c r="K13" i="70"/>
  <c r="J13" i="70"/>
  <c r="I13" i="70"/>
  <c r="G13" i="70"/>
  <c r="F13" i="70"/>
  <c r="E13" i="70"/>
  <c r="D13" i="70"/>
  <c r="C13" i="70"/>
  <c r="B13" i="70"/>
  <c r="Q12" i="70"/>
  <c r="P12" i="70"/>
  <c r="O12" i="70"/>
  <c r="H12" i="70"/>
  <c r="Q11" i="70"/>
  <c r="P11" i="70"/>
  <c r="O11" i="70"/>
  <c r="H11" i="70"/>
  <c r="Q10" i="70"/>
  <c r="P10" i="70"/>
  <c r="O10" i="70"/>
  <c r="H10" i="70"/>
  <c r="Q9" i="70"/>
  <c r="P9" i="70"/>
  <c r="O9" i="70"/>
  <c r="H9" i="70"/>
  <c r="Q8" i="70"/>
  <c r="P8" i="70"/>
  <c r="O8" i="70"/>
  <c r="H8" i="70"/>
  <c r="Q7" i="70"/>
  <c r="P7" i="70"/>
  <c r="O7" i="70"/>
  <c r="H7" i="70"/>
  <c r="Q6" i="70"/>
  <c r="Q13" i="70" s="1"/>
  <c r="P6" i="70"/>
  <c r="P13" i="70" s="1"/>
  <c r="O6" i="70"/>
  <c r="O13" i="70" s="1"/>
  <c r="H6" i="70"/>
  <c r="H13" i="70" s="1"/>
  <c r="N9" i="69"/>
  <c r="M9" i="69"/>
  <c r="L9" i="69"/>
  <c r="K9" i="69"/>
  <c r="J9" i="69"/>
  <c r="I9" i="69"/>
  <c r="G9" i="69"/>
  <c r="F9" i="69"/>
  <c r="E9" i="69"/>
  <c r="D9" i="69"/>
  <c r="C9" i="69"/>
  <c r="B9" i="69"/>
  <c r="Q8" i="69"/>
  <c r="P8" i="69"/>
  <c r="O8" i="69"/>
  <c r="H8" i="69"/>
  <c r="Q7" i="69"/>
  <c r="P7" i="69"/>
  <c r="O7" i="69"/>
  <c r="H7" i="69"/>
  <c r="Q6" i="69"/>
  <c r="Q9" i="69" s="1"/>
  <c r="P6" i="69"/>
  <c r="P9" i="69" s="1"/>
  <c r="O6" i="69"/>
  <c r="O9" i="69" s="1"/>
  <c r="H6" i="69"/>
  <c r="H9" i="69" s="1"/>
  <c r="I46" i="71" l="1"/>
  <c r="K5" i="71"/>
  <c r="Q35" i="74"/>
  <c r="O20" i="75"/>
  <c r="Q6" i="75"/>
  <c r="Q20" i="75" s="1"/>
  <c r="Q17" i="76"/>
  <c r="K10" i="71"/>
  <c r="K22" i="71"/>
  <c r="K43" i="71"/>
  <c r="Q9" i="74"/>
  <c r="Q31" i="74"/>
  <c r="P19" i="75"/>
  <c r="P21" i="75" s="1"/>
  <c r="Q12" i="77"/>
  <c r="Q14" i="77" s="1"/>
  <c r="K7" i="71"/>
  <c r="P36" i="74"/>
  <c r="P37" i="74" s="1"/>
  <c r="Q37" i="74" s="1"/>
  <c r="O21" i="75"/>
  <c r="K26" i="71"/>
  <c r="H12" i="72"/>
  <c r="Q13" i="74"/>
  <c r="J47" i="71"/>
  <c r="K6" i="71"/>
  <c r="K47" i="71" s="1"/>
  <c r="K14" i="71"/>
  <c r="K35" i="71"/>
  <c r="J12" i="72"/>
  <c r="Q17" i="74"/>
  <c r="E21" i="75"/>
  <c r="I21" i="75"/>
  <c r="M21" i="75"/>
  <c r="P19" i="76"/>
  <c r="X10" i="79"/>
  <c r="Q5" i="74"/>
  <c r="Q14" i="76"/>
  <c r="Q18" i="76" s="1"/>
  <c r="Q8" i="77"/>
  <c r="O17" i="76"/>
  <c r="O19" i="76" s="1"/>
  <c r="Q34" i="74"/>
  <c r="Q36" i="74" s="1"/>
  <c r="Q5" i="75"/>
  <c r="Q19" i="75" s="1"/>
  <c r="Q21" i="75" s="1"/>
  <c r="Q7" i="77"/>
  <c r="Q13" i="77" s="1"/>
  <c r="K46" i="71" l="1"/>
  <c r="K48" i="71"/>
  <c r="Q19" i="76"/>
  <c r="U11" i="67" l="1"/>
  <c r="T11" i="67"/>
  <c r="V11" i="67" s="1"/>
  <c r="X11" i="67" s="1"/>
  <c r="S11" i="67"/>
  <c r="W11" i="67" s="1"/>
  <c r="R11" i="67"/>
  <c r="Q11" i="67"/>
  <c r="P11" i="67"/>
  <c r="O11" i="67"/>
  <c r="N11" i="67"/>
  <c r="M11" i="67"/>
  <c r="L11" i="67"/>
  <c r="K11" i="67"/>
  <c r="J11" i="67"/>
  <c r="I11" i="67"/>
  <c r="H11" i="67"/>
  <c r="G11" i="67"/>
  <c r="F11" i="67"/>
  <c r="E11" i="67"/>
  <c r="D11" i="67"/>
  <c r="C11" i="67"/>
  <c r="B11" i="67"/>
  <c r="W10" i="67"/>
  <c r="V10" i="67"/>
  <c r="X10" i="67" s="1"/>
  <c r="W9" i="67"/>
  <c r="V9" i="67"/>
  <c r="X9" i="67" s="1"/>
  <c r="X8" i="67"/>
  <c r="W8" i="67"/>
  <c r="V8" i="67"/>
  <c r="W7" i="67"/>
  <c r="X7" i="67" s="1"/>
  <c r="V7" i="67"/>
  <c r="W6" i="67"/>
  <c r="V6" i="67"/>
  <c r="X6" i="67" s="1"/>
  <c r="C17" i="66"/>
  <c r="B17" i="66"/>
  <c r="D16" i="66"/>
  <c r="D15" i="66"/>
  <c r="D14" i="66"/>
  <c r="D13" i="66"/>
  <c r="D12" i="66"/>
  <c r="D11" i="66"/>
  <c r="D10" i="66"/>
  <c r="D9" i="66"/>
  <c r="D8" i="66"/>
  <c r="D7" i="66"/>
  <c r="D6" i="66"/>
  <c r="D17" i="66" s="1"/>
  <c r="M28" i="65"/>
  <c r="L28" i="65"/>
  <c r="I28" i="65"/>
  <c r="H28" i="65"/>
  <c r="F28" i="65"/>
  <c r="D28" i="65"/>
  <c r="P28" i="65" s="1"/>
  <c r="N27" i="65"/>
  <c r="M27" i="65"/>
  <c r="L27" i="65"/>
  <c r="K27" i="65"/>
  <c r="J27" i="65"/>
  <c r="I27" i="65"/>
  <c r="H27" i="65"/>
  <c r="G27" i="65"/>
  <c r="F27" i="65"/>
  <c r="E27" i="65"/>
  <c r="D27" i="65"/>
  <c r="P27" i="65" s="1"/>
  <c r="C27" i="65"/>
  <c r="O27" i="65" s="1"/>
  <c r="Q27" i="65" s="1"/>
  <c r="N26" i="65"/>
  <c r="N28" i="65" s="1"/>
  <c r="M26" i="65"/>
  <c r="L26" i="65"/>
  <c r="K26" i="65"/>
  <c r="K28" i="65" s="1"/>
  <c r="J26" i="65"/>
  <c r="J28" i="65" s="1"/>
  <c r="I26" i="65"/>
  <c r="H26" i="65"/>
  <c r="P26" i="65" s="1"/>
  <c r="G26" i="65"/>
  <c r="G28" i="65" s="1"/>
  <c r="E26" i="65"/>
  <c r="E28" i="65" s="1"/>
  <c r="D26" i="65"/>
  <c r="C26" i="65"/>
  <c r="C28" i="65" s="1"/>
  <c r="P24" i="65"/>
  <c r="Q24" i="65" s="1"/>
  <c r="P23" i="65"/>
  <c r="Q23" i="65" s="1"/>
  <c r="P22" i="65"/>
  <c r="Q22" i="65" s="1"/>
  <c r="O22" i="65"/>
  <c r="P21" i="65"/>
  <c r="O21" i="65"/>
  <c r="Q21" i="65" s="1"/>
  <c r="P20" i="65"/>
  <c r="O20" i="65"/>
  <c r="Q20" i="65" s="1"/>
  <c r="Q19" i="65"/>
  <c r="P19" i="65"/>
  <c r="O19" i="65"/>
  <c r="P18" i="65"/>
  <c r="Q18" i="65" s="1"/>
  <c r="O18" i="65"/>
  <c r="P17" i="65"/>
  <c r="O17" i="65"/>
  <c r="Q17" i="65" s="1"/>
  <c r="P16" i="65"/>
  <c r="O16" i="65"/>
  <c r="Q16" i="65" s="1"/>
  <c r="Q15" i="65"/>
  <c r="P15" i="65"/>
  <c r="O15" i="65"/>
  <c r="P14" i="65"/>
  <c r="Q14" i="65" s="1"/>
  <c r="O14" i="65"/>
  <c r="P13" i="65"/>
  <c r="O13" i="65"/>
  <c r="Q13" i="65" s="1"/>
  <c r="P12" i="65"/>
  <c r="O12" i="65"/>
  <c r="Q12" i="65" s="1"/>
  <c r="Q11" i="65"/>
  <c r="P11" i="65"/>
  <c r="O11" i="65"/>
  <c r="P10" i="65"/>
  <c r="Q10" i="65" s="1"/>
  <c r="O10" i="65"/>
  <c r="P9" i="65"/>
  <c r="O9" i="65"/>
  <c r="Q9" i="65" s="1"/>
  <c r="P8" i="65"/>
  <c r="O8" i="65"/>
  <c r="Q8" i="65" s="1"/>
  <c r="Q7" i="65"/>
  <c r="P7" i="65"/>
  <c r="P6" i="65"/>
  <c r="O6" i="65"/>
  <c r="Q6" i="65" s="1"/>
  <c r="N30" i="64"/>
  <c r="J30" i="64"/>
  <c r="F30" i="64"/>
  <c r="N29" i="64"/>
  <c r="M29" i="64"/>
  <c r="L29" i="64"/>
  <c r="K29" i="64"/>
  <c r="J29" i="64"/>
  <c r="I29" i="64"/>
  <c r="H29" i="64"/>
  <c r="G29" i="64"/>
  <c r="F29" i="64"/>
  <c r="E29" i="64"/>
  <c r="C29" i="64"/>
  <c r="N28" i="64"/>
  <c r="M28" i="64"/>
  <c r="M30" i="64" s="1"/>
  <c r="L28" i="64"/>
  <c r="L30" i="64" s="1"/>
  <c r="K28" i="64"/>
  <c r="K30" i="64" s="1"/>
  <c r="J28" i="64"/>
  <c r="I28" i="64"/>
  <c r="I30" i="64" s="1"/>
  <c r="H28" i="64"/>
  <c r="H30" i="64" s="1"/>
  <c r="G28" i="64"/>
  <c r="G30" i="64" s="1"/>
  <c r="F28" i="64"/>
  <c r="E28" i="64"/>
  <c r="E30" i="64" s="1"/>
  <c r="D28" i="64"/>
  <c r="D30" i="64" s="1"/>
  <c r="C28" i="64"/>
  <c r="C30" i="64" s="1"/>
  <c r="P27" i="64"/>
  <c r="O27" i="64"/>
  <c r="Q27" i="64" s="1"/>
  <c r="Q26" i="64"/>
  <c r="P26" i="64"/>
  <c r="O26" i="64"/>
  <c r="P25" i="64"/>
  <c r="Q25" i="64" s="1"/>
  <c r="O25" i="64"/>
  <c r="P24" i="64"/>
  <c r="O24" i="64"/>
  <c r="O28" i="64" s="1"/>
  <c r="P23" i="64"/>
  <c r="O23" i="64"/>
  <c r="Q23" i="64" s="1"/>
  <c r="Q22" i="64"/>
  <c r="O22" i="64"/>
  <c r="P21" i="64"/>
  <c r="O21" i="64"/>
  <c r="Q21" i="64" s="1"/>
  <c r="P20" i="64"/>
  <c r="O20" i="64"/>
  <c r="Q20" i="64" s="1"/>
  <c r="Q19" i="64"/>
  <c r="P19" i="64"/>
  <c r="O19" i="64"/>
  <c r="P18" i="64"/>
  <c r="Q18" i="64" s="1"/>
  <c r="O18" i="64"/>
  <c r="P17" i="64"/>
  <c r="O17" i="64"/>
  <c r="Q17" i="64" s="1"/>
  <c r="P16" i="64"/>
  <c r="O16" i="64"/>
  <c r="Q16" i="64" s="1"/>
  <c r="Q15" i="64"/>
  <c r="P15" i="64"/>
  <c r="O15" i="64"/>
  <c r="P14" i="64"/>
  <c r="Q14" i="64" s="1"/>
  <c r="O14" i="64"/>
  <c r="P13" i="64"/>
  <c r="O13" i="64"/>
  <c r="Q13" i="64" s="1"/>
  <c r="P12" i="64"/>
  <c r="O12" i="64"/>
  <c r="Q12" i="64" s="1"/>
  <c r="Q11" i="64"/>
  <c r="P11" i="64"/>
  <c r="O11" i="64"/>
  <c r="P10" i="64"/>
  <c r="Q10" i="64" s="1"/>
  <c r="O10" i="64"/>
  <c r="P9" i="64"/>
  <c r="O9" i="64"/>
  <c r="Q9" i="64" s="1"/>
  <c r="P8" i="64"/>
  <c r="O8" i="64"/>
  <c r="Q8" i="64" s="1"/>
  <c r="Q7" i="64"/>
  <c r="P7" i="64"/>
  <c r="P29" i="64" s="1"/>
  <c r="O7" i="64"/>
  <c r="O29" i="64" s="1"/>
  <c r="P6" i="64"/>
  <c r="P28" i="64" s="1"/>
  <c r="P30" i="64" s="1"/>
  <c r="O6" i="64"/>
  <c r="C16" i="63"/>
  <c r="B16" i="63"/>
  <c r="D15" i="63"/>
  <c r="D14" i="63"/>
  <c r="D13" i="63"/>
  <c r="D12" i="63"/>
  <c r="D11" i="63"/>
  <c r="D10" i="63"/>
  <c r="D9" i="63"/>
  <c r="D8" i="63"/>
  <c r="D7" i="63"/>
  <c r="D6" i="63"/>
  <c r="D5" i="63"/>
  <c r="D16" i="63" s="1"/>
  <c r="M14" i="62"/>
  <c r="L14" i="62"/>
  <c r="K14" i="62"/>
  <c r="J14" i="62"/>
  <c r="I14" i="62"/>
  <c r="H14" i="62"/>
  <c r="G14" i="62"/>
  <c r="F14" i="62"/>
  <c r="E14" i="62"/>
  <c r="D14" i="62"/>
  <c r="C14" i="62"/>
  <c r="B14" i="62"/>
  <c r="O13" i="62"/>
  <c r="P13" i="62" s="1"/>
  <c r="N13" i="62"/>
  <c r="O12" i="62"/>
  <c r="N12" i="62"/>
  <c r="P12" i="62" s="1"/>
  <c r="O11" i="62"/>
  <c r="N11" i="62"/>
  <c r="P11" i="62" s="1"/>
  <c r="P10" i="62"/>
  <c r="O10" i="62"/>
  <c r="N10" i="62"/>
  <c r="O9" i="62"/>
  <c r="P9" i="62" s="1"/>
  <c r="N9" i="62"/>
  <c r="O8" i="62"/>
  <c r="N8" i="62"/>
  <c r="P8" i="62" s="1"/>
  <c r="O7" i="62"/>
  <c r="P7" i="62" s="1"/>
  <c r="O6" i="62"/>
  <c r="P6" i="62" s="1"/>
  <c r="N6" i="62"/>
  <c r="O5" i="62"/>
  <c r="O14" i="62" s="1"/>
  <c r="N5" i="62"/>
  <c r="N14" i="62" s="1"/>
  <c r="N50" i="61"/>
  <c r="M50" i="61"/>
  <c r="L50" i="61"/>
  <c r="K50" i="61"/>
  <c r="J50" i="61"/>
  <c r="I50" i="61"/>
  <c r="H50" i="61"/>
  <c r="G50" i="61"/>
  <c r="F50" i="61"/>
  <c r="E50" i="61"/>
  <c r="D50" i="61"/>
  <c r="C50" i="61"/>
  <c r="N49" i="61"/>
  <c r="M49" i="61"/>
  <c r="L49" i="61"/>
  <c r="K49" i="61"/>
  <c r="J49" i="61"/>
  <c r="I49" i="61"/>
  <c r="H49" i="61"/>
  <c r="G49" i="61"/>
  <c r="F49" i="61"/>
  <c r="E49" i="61"/>
  <c r="D49" i="61"/>
  <c r="C49" i="61"/>
  <c r="N48" i="61"/>
  <c r="M48" i="61"/>
  <c r="L48" i="61"/>
  <c r="K48" i="61"/>
  <c r="J48" i="61"/>
  <c r="I48" i="61"/>
  <c r="H48" i="61"/>
  <c r="G48" i="61"/>
  <c r="F48" i="61"/>
  <c r="E48" i="61"/>
  <c r="D48" i="61"/>
  <c r="C48" i="61"/>
  <c r="P47" i="61"/>
  <c r="O47" i="61"/>
  <c r="Q47" i="61" s="1"/>
  <c r="P46" i="61"/>
  <c r="O46" i="61"/>
  <c r="Q46" i="61" s="1"/>
  <c r="Q45" i="61"/>
  <c r="P45" i="61"/>
  <c r="O45" i="61"/>
  <c r="P43" i="61"/>
  <c r="Q43" i="61" s="1"/>
  <c r="O43" i="61"/>
  <c r="P42" i="61"/>
  <c r="O42" i="61"/>
  <c r="Q42" i="61" s="1"/>
  <c r="P41" i="61"/>
  <c r="O41" i="61"/>
  <c r="Q41" i="61" s="1"/>
  <c r="Q40" i="61"/>
  <c r="P40" i="61"/>
  <c r="O40" i="61"/>
  <c r="P39" i="61"/>
  <c r="Q39" i="61" s="1"/>
  <c r="O39" i="61"/>
  <c r="P38" i="61"/>
  <c r="O38" i="61"/>
  <c r="Q38" i="61" s="1"/>
  <c r="P37" i="61"/>
  <c r="O37" i="61"/>
  <c r="Q37" i="61" s="1"/>
  <c r="Q36" i="61"/>
  <c r="P36" i="61"/>
  <c r="O36" i="61"/>
  <c r="P24" i="61"/>
  <c r="Q24" i="61" s="1"/>
  <c r="O24" i="61"/>
  <c r="P23" i="61"/>
  <c r="O23" i="61"/>
  <c r="Q23" i="61" s="1"/>
  <c r="P22" i="61"/>
  <c r="O22" i="61"/>
  <c r="Q22" i="61" s="1"/>
  <c r="Q21" i="61"/>
  <c r="P21" i="61"/>
  <c r="O21" i="61"/>
  <c r="P20" i="61"/>
  <c r="Q20" i="61" s="1"/>
  <c r="O20" i="61"/>
  <c r="P19" i="61"/>
  <c r="O19" i="61"/>
  <c r="Q19" i="61" s="1"/>
  <c r="P18" i="61"/>
  <c r="O18" i="61"/>
  <c r="Q18" i="61" s="1"/>
  <c r="Q17" i="61"/>
  <c r="P17" i="61"/>
  <c r="O17" i="61"/>
  <c r="P16" i="61"/>
  <c r="Q16" i="61" s="1"/>
  <c r="O16" i="61"/>
  <c r="P15" i="61"/>
  <c r="O15" i="61"/>
  <c r="Q15" i="61" s="1"/>
  <c r="P14" i="61"/>
  <c r="O14" i="61"/>
  <c r="Q14" i="61" s="1"/>
  <c r="Q13" i="61"/>
  <c r="P13" i="61"/>
  <c r="O13" i="61"/>
  <c r="P12" i="61"/>
  <c r="Q12" i="61" s="1"/>
  <c r="O12" i="61"/>
  <c r="P11" i="61"/>
  <c r="O11" i="61"/>
  <c r="Q11" i="61" s="1"/>
  <c r="P10" i="61"/>
  <c r="O10" i="61"/>
  <c r="Q10" i="61" s="1"/>
  <c r="Q9" i="61"/>
  <c r="P9" i="61"/>
  <c r="O9" i="61"/>
  <c r="P8" i="61"/>
  <c r="Q8" i="61" s="1"/>
  <c r="O8" i="61"/>
  <c r="P7" i="61"/>
  <c r="P50" i="61" s="1"/>
  <c r="O7" i="61"/>
  <c r="O50" i="61" s="1"/>
  <c r="P6" i="61"/>
  <c r="P49" i="61" s="1"/>
  <c r="O6" i="61"/>
  <c r="Q6" i="61" s="1"/>
  <c r="Q5" i="61"/>
  <c r="Q48" i="61" s="1"/>
  <c r="P5" i="61"/>
  <c r="O5" i="61"/>
  <c r="O48" i="61" s="1"/>
  <c r="P13" i="60"/>
  <c r="O13" i="60"/>
  <c r="N13" i="60"/>
  <c r="M13" i="60"/>
  <c r="L13" i="60"/>
  <c r="K13" i="60"/>
  <c r="J13" i="60"/>
  <c r="I13" i="60"/>
  <c r="H13" i="60"/>
  <c r="G13" i="60"/>
  <c r="F13" i="60"/>
  <c r="E13" i="60"/>
  <c r="D13" i="60"/>
  <c r="C13" i="60"/>
  <c r="B13" i="60"/>
  <c r="Q12" i="60"/>
  <c r="Q11" i="60"/>
  <c r="Q10" i="60"/>
  <c r="Q9" i="60"/>
  <c r="Q8" i="60"/>
  <c r="Q7" i="60"/>
  <c r="Q13" i="60" s="1"/>
  <c r="Q6" i="60"/>
  <c r="Q5" i="60"/>
  <c r="O10" i="59"/>
  <c r="G10" i="59"/>
  <c r="F10" i="59"/>
  <c r="E10" i="59"/>
  <c r="D10" i="59"/>
  <c r="C10" i="59"/>
  <c r="B10" i="59"/>
  <c r="Q9" i="59"/>
  <c r="Q8" i="59"/>
  <c r="H8" i="59"/>
  <c r="Q7" i="59"/>
  <c r="P7" i="59"/>
  <c r="P10" i="59" s="1"/>
  <c r="Q10" i="59" s="1"/>
  <c r="Q6" i="59"/>
  <c r="P6" i="59"/>
  <c r="H6" i="59"/>
  <c r="Q5" i="59"/>
  <c r="H5" i="59"/>
  <c r="H10" i="59" s="1"/>
  <c r="Q49" i="61" l="1"/>
  <c r="O28" i="65"/>
  <c r="Q28" i="65" s="1"/>
  <c r="Q29" i="64"/>
  <c r="O30" i="64"/>
  <c r="Q7" i="61"/>
  <c r="Q50" i="61" s="1"/>
  <c r="O49" i="61"/>
  <c r="P5" i="62"/>
  <c r="P14" i="62" s="1"/>
  <c r="Q24" i="64"/>
  <c r="P48" i="61"/>
  <c r="Q6" i="64"/>
  <c r="Q28" i="64" s="1"/>
  <c r="Q30" i="64" s="1"/>
  <c r="O26" i="65"/>
  <c r="Q26" i="65" s="1"/>
  <c r="U11" i="58" l="1"/>
  <c r="T11" i="58"/>
  <c r="V11" i="58" s="1"/>
  <c r="S11" i="58"/>
  <c r="W11" i="58" s="1"/>
  <c r="R11" i="58"/>
  <c r="Q11" i="58"/>
  <c r="P11" i="58"/>
  <c r="O11" i="58"/>
  <c r="N11" i="58"/>
  <c r="M11" i="58"/>
  <c r="L11" i="58"/>
  <c r="K11" i="58"/>
  <c r="J11" i="58"/>
  <c r="I11" i="58"/>
  <c r="H11" i="58"/>
  <c r="G11" i="58"/>
  <c r="F11" i="58"/>
  <c r="E11" i="58"/>
  <c r="D11" i="58"/>
  <c r="C11" i="58"/>
  <c r="B11" i="58"/>
  <c r="W10" i="58"/>
  <c r="V10" i="58"/>
  <c r="X10" i="58" s="1"/>
  <c r="W9" i="58"/>
  <c r="V9" i="58"/>
  <c r="X9" i="58" s="1"/>
  <c r="X8" i="58"/>
  <c r="W8" i="58"/>
  <c r="V8" i="58"/>
  <c r="W7" i="58"/>
  <c r="X7" i="58" s="1"/>
  <c r="V7" i="58"/>
  <c r="W6" i="58"/>
  <c r="V6" i="58"/>
  <c r="X6" i="58" s="1"/>
  <c r="C13" i="57"/>
  <c r="B13" i="57"/>
  <c r="D12" i="57"/>
  <c r="D11" i="57"/>
  <c r="D10" i="57"/>
  <c r="D9" i="57"/>
  <c r="D8" i="57"/>
  <c r="D7" i="57"/>
  <c r="D13" i="57" s="1"/>
  <c r="K20" i="56"/>
  <c r="G20" i="56"/>
  <c r="C20" i="56"/>
  <c r="O20" i="56" s="1"/>
  <c r="N19" i="56"/>
  <c r="M19" i="56"/>
  <c r="L19" i="56"/>
  <c r="L20" i="56" s="1"/>
  <c r="K19" i="56"/>
  <c r="J19" i="56"/>
  <c r="I19" i="56"/>
  <c r="H19" i="56"/>
  <c r="H20" i="56" s="1"/>
  <c r="G19" i="56"/>
  <c r="F19" i="56"/>
  <c r="E19" i="56"/>
  <c r="D19" i="56"/>
  <c r="D20" i="56" s="1"/>
  <c r="C19" i="56"/>
  <c r="O19" i="56" s="1"/>
  <c r="N18" i="56"/>
  <c r="N20" i="56" s="1"/>
  <c r="M18" i="56"/>
  <c r="M20" i="56" s="1"/>
  <c r="L18" i="56"/>
  <c r="K18" i="56"/>
  <c r="J18" i="56"/>
  <c r="J20" i="56" s="1"/>
  <c r="I18" i="56"/>
  <c r="I20" i="56" s="1"/>
  <c r="H18" i="56"/>
  <c r="G18" i="56"/>
  <c r="F18" i="56"/>
  <c r="F20" i="56" s="1"/>
  <c r="E18" i="56"/>
  <c r="E20" i="56" s="1"/>
  <c r="D18" i="56"/>
  <c r="P18" i="56" s="1"/>
  <c r="C18" i="56"/>
  <c r="O18" i="56" s="1"/>
  <c r="Q18" i="56" s="1"/>
  <c r="P17" i="56"/>
  <c r="Q17" i="56" s="1"/>
  <c r="O17" i="56"/>
  <c r="P16" i="56"/>
  <c r="O16" i="56"/>
  <c r="Q16" i="56" s="1"/>
  <c r="P15" i="56"/>
  <c r="O15" i="56"/>
  <c r="Q15" i="56" s="1"/>
  <c r="Q14" i="56"/>
  <c r="P14" i="56"/>
  <c r="O14" i="56"/>
  <c r="P13" i="56"/>
  <c r="Q13" i="56" s="1"/>
  <c r="O13" i="56"/>
  <c r="P12" i="56"/>
  <c r="O12" i="56"/>
  <c r="Q12" i="56" s="1"/>
  <c r="P11" i="56"/>
  <c r="O11" i="56"/>
  <c r="Q11" i="56" s="1"/>
  <c r="Q10" i="56"/>
  <c r="P10" i="56"/>
  <c r="O10" i="56"/>
  <c r="P9" i="56"/>
  <c r="Q9" i="56" s="1"/>
  <c r="O9" i="56"/>
  <c r="P8" i="56"/>
  <c r="O8" i="56"/>
  <c r="Q8" i="56" s="1"/>
  <c r="P7" i="56"/>
  <c r="O7" i="56"/>
  <c r="Q7" i="56" s="1"/>
  <c r="Q6" i="56"/>
  <c r="P6" i="56"/>
  <c r="O6" i="56"/>
  <c r="L20" i="55"/>
  <c r="H20" i="55"/>
  <c r="D20" i="55"/>
  <c r="N19" i="55"/>
  <c r="M19" i="55"/>
  <c r="M20" i="55" s="1"/>
  <c r="L19" i="55"/>
  <c r="K19" i="55"/>
  <c r="J19" i="55"/>
  <c r="I19" i="55"/>
  <c r="I20" i="55" s="1"/>
  <c r="H19" i="55"/>
  <c r="G19" i="55"/>
  <c r="F19" i="55"/>
  <c r="E19" i="55"/>
  <c r="E20" i="55" s="1"/>
  <c r="D19" i="55"/>
  <c r="C19" i="55"/>
  <c r="N18" i="55"/>
  <c r="N20" i="55" s="1"/>
  <c r="M18" i="55"/>
  <c r="L18" i="55"/>
  <c r="K18" i="55"/>
  <c r="K20" i="55" s="1"/>
  <c r="J18" i="55"/>
  <c r="J20" i="55" s="1"/>
  <c r="I18" i="55"/>
  <c r="H18" i="55"/>
  <c r="G18" i="55"/>
  <c r="G20" i="55" s="1"/>
  <c r="F18" i="55"/>
  <c r="F20" i="55" s="1"/>
  <c r="E18" i="55"/>
  <c r="D18" i="55"/>
  <c r="C18" i="55"/>
  <c r="C20" i="55" s="1"/>
  <c r="Q17" i="55"/>
  <c r="P17" i="55"/>
  <c r="O17" i="55"/>
  <c r="P16" i="55"/>
  <c r="Q16" i="55" s="1"/>
  <c r="O16" i="55"/>
  <c r="P15" i="55"/>
  <c r="O15" i="55"/>
  <c r="Q15" i="55" s="1"/>
  <c r="P14" i="55"/>
  <c r="O14" i="55"/>
  <c r="Q14" i="55" s="1"/>
  <c r="Q13" i="55"/>
  <c r="P13" i="55"/>
  <c r="O13" i="55"/>
  <c r="P12" i="55"/>
  <c r="Q12" i="55" s="1"/>
  <c r="O12" i="55"/>
  <c r="P11" i="55"/>
  <c r="O11" i="55"/>
  <c r="Q11" i="55" s="1"/>
  <c r="P10" i="55"/>
  <c r="O10" i="55"/>
  <c r="Q10" i="55" s="1"/>
  <c r="Q9" i="55"/>
  <c r="P9" i="55"/>
  <c r="O9" i="55"/>
  <c r="P8" i="55"/>
  <c r="Q8" i="55" s="1"/>
  <c r="O8" i="55"/>
  <c r="P7" i="55"/>
  <c r="P19" i="55" s="1"/>
  <c r="O7" i="55"/>
  <c r="O19" i="55" s="1"/>
  <c r="P6" i="55"/>
  <c r="P18" i="55" s="1"/>
  <c r="P20" i="55" s="1"/>
  <c r="O6" i="55"/>
  <c r="O18" i="55" s="1"/>
  <c r="O20" i="55" s="1"/>
  <c r="C9" i="54"/>
  <c r="B9" i="54"/>
  <c r="D8" i="54"/>
  <c r="D7" i="54"/>
  <c r="D9" i="54" s="1"/>
  <c r="D6" i="54"/>
  <c r="D5" i="54"/>
  <c r="I7" i="53"/>
  <c r="G7" i="53"/>
  <c r="F7" i="53"/>
  <c r="E7" i="53"/>
  <c r="D7" i="53"/>
  <c r="C7" i="53"/>
  <c r="B7" i="53"/>
  <c r="H7" i="53" s="1"/>
  <c r="J7" i="53" s="1"/>
  <c r="J6" i="53"/>
  <c r="I6" i="53"/>
  <c r="H6" i="53"/>
  <c r="I5" i="53"/>
  <c r="J5" i="53" s="1"/>
  <c r="H5" i="53"/>
  <c r="H25" i="52"/>
  <c r="G25" i="52"/>
  <c r="F25" i="52"/>
  <c r="J25" i="52" s="1"/>
  <c r="E25" i="52"/>
  <c r="I25" i="52" s="1"/>
  <c r="K25" i="52" s="1"/>
  <c r="D25" i="52"/>
  <c r="C25" i="52"/>
  <c r="H24" i="52"/>
  <c r="G24" i="52"/>
  <c r="F24" i="52"/>
  <c r="J24" i="52" s="1"/>
  <c r="E24" i="52"/>
  <c r="D24" i="52"/>
  <c r="C24" i="52"/>
  <c r="I24" i="52" s="1"/>
  <c r="H23" i="52"/>
  <c r="G23" i="52"/>
  <c r="F23" i="52"/>
  <c r="E23" i="52"/>
  <c r="D23" i="52"/>
  <c r="J23" i="52" s="1"/>
  <c r="C23" i="52"/>
  <c r="I23" i="52" s="1"/>
  <c r="J22" i="52"/>
  <c r="I22" i="52"/>
  <c r="K22" i="52" s="1"/>
  <c r="K21" i="52"/>
  <c r="J21" i="52"/>
  <c r="I21" i="52"/>
  <c r="J20" i="52"/>
  <c r="K20" i="52" s="1"/>
  <c r="I20" i="52"/>
  <c r="J19" i="52"/>
  <c r="I19" i="52"/>
  <c r="K19" i="52" s="1"/>
  <c r="J18" i="52"/>
  <c r="I18" i="52"/>
  <c r="K18" i="52" s="1"/>
  <c r="K17" i="52"/>
  <c r="J17" i="52"/>
  <c r="I17" i="52"/>
  <c r="J16" i="52"/>
  <c r="K16" i="52" s="1"/>
  <c r="I16" i="52"/>
  <c r="J15" i="52"/>
  <c r="I15" i="52"/>
  <c r="K15" i="52" s="1"/>
  <c r="J14" i="52"/>
  <c r="I14" i="52"/>
  <c r="K14" i="52" s="1"/>
  <c r="K13" i="52"/>
  <c r="J13" i="52"/>
  <c r="I13" i="52"/>
  <c r="J12" i="52"/>
  <c r="K12" i="52" s="1"/>
  <c r="I12" i="52"/>
  <c r="J11" i="52"/>
  <c r="I11" i="52"/>
  <c r="K11" i="52" s="1"/>
  <c r="J10" i="52"/>
  <c r="I10" i="52"/>
  <c r="K10" i="52" s="1"/>
  <c r="K9" i="52"/>
  <c r="J9" i="52"/>
  <c r="I9" i="52"/>
  <c r="J8" i="52"/>
  <c r="K8" i="52" s="1"/>
  <c r="I8" i="52"/>
  <c r="J7" i="52"/>
  <c r="I7" i="52"/>
  <c r="K7" i="52" s="1"/>
  <c r="J6" i="52"/>
  <c r="I6" i="52"/>
  <c r="K6" i="52" s="1"/>
  <c r="K5" i="52"/>
  <c r="J5" i="52"/>
  <c r="I5" i="52"/>
  <c r="Q12" i="51"/>
  <c r="P12" i="51"/>
  <c r="O12" i="51"/>
  <c r="N12" i="51"/>
  <c r="M12" i="51"/>
  <c r="L12" i="51"/>
  <c r="K12" i="51"/>
  <c r="J12" i="51"/>
  <c r="I12" i="51"/>
  <c r="H12" i="51"/>
  <c r="G12" i="51"/>
  <c r="F12" i="51"/>
  <c r="E12" i="51"/>
  <c r="D12" i="51"/>
  <c r="C12" i="51"/>
  <c r="B12" i="51"/>
  <c r="Q7" i="50"/>
  <c r="P7" i="50"/>
  <c r="O7" i="50"/>
  <c r="I7" i="50"/>
  <c r="H7" i="50"/>
  <c r="G7" i="50"/>
  <c r="F7" i="50"/>
  <c r="C7" i="50"/>
  <c r="B7" i="50"/>
  <c r="Q20" i="56" l="1"/>
  <c r="K24" i="52"/>
  <c r="P20" i="56"/>
  <c r="K23" i="52"/>
  <c r="X11" i="58"/>
  <c r="Q7" i="55"/>
  <c r="Q19" i="55" s="1"/>
  <c r="P19" i="56"/>
  <c r="Q19" i="56" s="1"/>
  <c r="Q6" i="55"/>
  <c r="Q18" i="55" s="1"/>
  <c r="Q20" i="55" s="1"/>
  <c r="U11" i="49" l="1"/>
  <c r="T11" i="49"/>
  <c r="S11" i="49"/>
  <c r="R11" i="49"/>
  <c r="Q11" i="49"/>
  <c r="P11" i="49"/>
  <c r="O11" i="49"/>
  <c r="N11" i="49"/>
  <c r="M11" i="49"/>
  <c r="L11" i="49"/>
  <c r="K11" i="49"/>
  <c r="J11" i="49"/>
  <c r="I11" i="49"/>
  <c r="H11" i="49"/>
  <c r="G11" i="49"/>
  <c r="F11" i="49"/>
  <c r="E11" i="49"/>
  <c r="D11" i="49"/>
  <c r="C11" i="49"/>
  <c r="B11" i="49"/>
  <c r="W10" i="49"/>
  <c r="V10" i="49"/>
  <c r="X10" i="49" s="1"/>
  <c r="W9" i="49"/>
  <c r="V9" i="49"/>
  <c r="X9" i="49" s="1"/>
  <c r="X8" i="49"/>
  <c r="W8" i="49"/>
  <c r="V8" i="49"/>
  <c r="W7" i="49"/>
  <c r="X7" i="49" s="1"/>
  <c r="V7" i="49"/>
  <c r="W6" i="49"/>
  <c r="V6" i="49"/>
  <c r="V11" i="49" s="1"/>
  <c r="C9" i="48"/>
  <c r="B9" i="48"/>
  <c r="D8" i="48"/>
  <c r="D7" i="48"/>
  <c r="D6" i="48"/>
  <c r="D9" i="48" s="1"/>
  <c r="Q14" i="47"/>
  <c r="N14" i="47"/>
  <c r="K14" i="47"/>
  <c r="J14" i="47"/>
  <c r="G14" i="47"/>
  <c r="F14" i="47"/>
  <c r="C14" i="47"/>
  <c r="N13" i="47"/>
  <c r="M13" i="47"/>
  <c r="L13" i="47"/>
  <c r="L14" i="47" s="1"/>
  <c r="K13" i="47"/>
  <c r="J13" i="47"/>
  <c r="I13" i="47"/>
  <c r="H13" i="47"/>
  <c r="H14" i="47" s="1"/>
  <c r="G13" i="47"/>
  <c r="F13" i="47"/>
  <c r="E13" i="47"/>
  <c r="D13" i="47"/>
  <c r="D14" i="47" s="1"/>
  <c r="C13" i="47"/>
  <c r="O13" i="47" s="1"/>
  <c r="Q13" i="47" s="1"/>
  <c r="Q12" i="47"/>
  <c r="N12" i="47"/>
  <c r="M12" i="47"/>
  <c r="M14" i="47" s="1"/>
  <c r="L12" i="47"/>
  <c r="K12" i="47"/>
  <c r="J12" i="47"/>
  <c r="I12" i="47"/>
  <c r="I14" i="47" s="1"/>
  <c r="H12" i="47"/>
  <c r="G12" i="47"/>
  <c r="F12" i="47"/>
  <c r="E12" i="47"/>
  <c r="E14" i="47" s="1"/>
  <c r="P11" i="47"/>
  <c r="O11" i="47"/>
  <c r="Q11" i="47" s="1"/>
  <c r="Q10" i="47"/>
  <c r="O9" i="47"/>
  <c r="Q9" i="47" s="1"/>
  <c r="Q8" i="47"/>
  <c r="Q7" i="47"/>
  <c r="Q6" i="47"/>
  <c r="N13" i="46"/>
  <c r="M13" i="46"/>
  <c r="L13" i="46"/>
  <c r="K13" i="46"/>
  <c r="J13" i="46"/>
  <c r="I13" i="46"/>
  <c r="H13" i="46"/>
  <c r="G13" i="46"/>
  <c r="E13" i="46"/>
  <c r="F12" i="46"/>
  <c r="F11" i="46"/>
  <c r="F13" i="46" s="1"/>
  <c r="Q10" i="46"/>
  <c r="P10" i="46"/>
  <c r="O10" i="46"/>
  <c r="O9" i="46"/>
  <c r="Q9" i="46" s="1"/>
  <c r="P8" i="46"/>
  <c r="O8" i="46"/>
  <c r="Q8" i="46" s="1"/>
  <c r="Q7" i="46"/>
  <c r="P6" i="46"/>
  <c r="O6" i="46"/>
  <c r="Q6" i="46" s="1"/>
  <c r="Q5" i="46"/>
  <c r="P5" i="46"/>
  <c r="P11" i="46" s="1"/>
  <c r="O5" i="46"/>
  <c r="C8" i="45"/>
  <c r="B8" i="45"/>
  <c r="D7" i="45"/>
  <c r="D6" i="45"/>
  <c r="D5" i="45"/>
  <c r="D8" i="45" s="1"/>
  <c r="I7" i="44"/>
  <c r="H7" i="44"/>
  <c r="G7" i="44"/>
  <c r="F7" i="44"/>
  <c r="E7" i="44"/>
  <c r="D7" i="44"/>
  <c r="C7" i="44"/>
  <c r="B7" i="44"/>
  <c r="J6" i="44"/>
  <c r="J5" i="44"/>
  <c r="J7" i="44" s="1"/>
  <c r="K16" i="43"/>
  <c r="F16" i="43"/>
  <c r="K15" i="43"/>
  <c r="H15" i="43"/>
  <c r="G15" i="43"/>
  <c r="F15" i="43"/>
  <c r="E15" i="43"/>
  <c r="D15" i="43"/>
  <c r="C15" i="43"/>
  <c r="K14" i="43"/>
  <c r="H14" i="43"/>
  <c r="G14" i="43"/>
  <c r="F14" i="43"/>
  <c r="E14" i="43"/>
  <c r="D14" i="43"/>
  <c r="C14" i="43"/>
  <c r="K12" i="43"/>
  <c r="K11" i="43"/>
  <c r="K9" i="43"/>
  <c r="K8" i="43"/>
  <c r="K7" i="43"/>
  <c r="I7" i="43"/>
  <c r="K6" i="43"/>
  <c r="I5" i="43"/>
  <c r="K5" i="43" s="1"/>
  <c r="P13" i="46" l="1"/>
  <c r="Q11" i="46"/>
  <c r="Q13" i="46" s="1"/>
  <c r="W11" i="49"/>
  <c r="O11" i="46"/>
  <c r="O13" i="46" s="1"/>
  <c r="X6" i="49"/>
  <c r="X11" i="49" s="1"/>
  <c r="U11" i="42" l="1"/>
  <c r="T11" i="42"/>
  <c r="S11" i="42"/>
  <c r="R11" i="42"/>
  <c r="Q11" i="42"/>
  <c r="P11" i="42"/>
  <c r="O11" i="42"/>
  <c r="N11" i="42"/>
  <c r="M11" i="42"/>
  <c r="L11" i="42"/>
  <c r="K11" i="42"/>
  <c r="J11" i="42"/>
  <c r="I11" i="42"/>
  <c r="H11" i="42"/>
  <c r="G11" i="42"/>
  <c r="F11" i="42"/>
  <c r="E11" i="42"/>
  <c r="D11" i="42"/>
  <c r="C11" i="42"/>
  <c r="B11" i="42"/>
  <c r="W10" i="42"/>
  <c r="V10" i="42"/>
  <c r="X10" i="42" s="1"/>
  <c r="W9" i="42"/>
  <c r="V9" i="42"/>
  <c r="X9" i="42" s="1"/>
  <c r="X8" i="42"/>
  <c r="W8" i="42"/>
  <c r="V8" i="42"/>
  <c r="W7" i="42"/>
  <c r="X7" i="42" s="1"/>
  <c r="V7" i="42"/>
  <c r="W6" i="42"/>
  <c r="V6" i="42"/>
  <c r="V11" i="42" s="1"/>
  <c r="C12" i="41"/>
  <c r="B12" i="41"/>
  <c r="D11" i="41"/>
  <c r="D10" i="41"/>
  <c r="D9" i="41"/>
  <c r="D8" i="41"/>
  <c r="D7" i="41"/>
  <c r="D12" i="41" s="1"/>
  <c r="D18" i="40"/>
  <c r="C18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N16" i="40"/>
  <c r="N18" i="40" s="1"/>
  <c r="M16" i="40"/>
  <c r="M18" i="40" s="1"/>
  <c r="L16" i="40"/>
  <c r="L18" i="40" s="1"/>
  <c r="K16" i="40"/>
  <c r="K18" i="40" s="1"/>
  <c r="J16" i="40"/>
  <c r="J18" i="40" s="1"/>
  <c r="I16" i="40"/>
  <c r="I18" i="40" s="1"/>
  <c r="H16" i="40"/>
  <c r="H18" i="40" s="1"/>
  <c r="G16" i="40"/>
  <c r="G18" i="40" s="1"/>
  <c r="F16" i="40"/>
  <c r="F18" i="40" s="1"/>
  <c r="E16" i="40"/>
  <c r="E18" i="40" s="1"/>
  <c r="C16" i="40"/>
  <c r="P15" i="40"/>
  <c r="Q15" i="40" s="1"/>
  <c r="O15" i="40"/>
  <c r="P14" i="40"/>
  <c r="O14" i="40"/>
  <c r="Q14" i="40" s="1"/>
  <c r="P13" i="40"/>
  <c r="O13" i="40"/>
  <c r="Q13" i="40" s="1"/>
  <c r="Q12" i="40"/>
  <c r="P12" i="40"/>
  <c r="O12" i="40"/>
  <c r="P11" i="40"/>
  <c r="Q11" i="40" s="1"/>
  <c r="P10" i="40"/>
  <c r="O10" i="40"/>
  <c r="Q10" i="40" s="1"/>
  <c r="Q9" i="40"/>
  <c r="P9" i="40"/>
  <c r="O9" i="40"/>
  <c r="P8" i="40"/>
  <c r="Q8" i="40" s="1"/>
  <c r="O8" i="40"/>
  <c r="P7" i="40"/>
  <c r="P17" i="40" s="1"/>
  <c r="P18" i="40" s="1"/>
  <c r="O7" i="40"/>
  <c r="O17" i="40" s="1"/>
  <c r="P6" i="40"/>
  <c r="O6" i="40"/>
  <c r="Q6" i="40" s="1"/>
  <c r="N18" i="39"/>
  <c r="M18" i="39"/>
  <c r="J18" i="39"/>
  <c r="I18" i="39"/>
  <c r="F18" i="39"/>
  <c r="E18" i="39"/>
  <c r="N17" i="39"/>
  <c r="M17" i="39"/>
  <c r="L17" i="39"/>
  <c r="K17" i="39"/>
  <c r="J17" i="39"/>
  <c r="I17" i="39"/>
  <c r="H17" i="39"/>
  <c r="G17" i="39"/>
  <c r="F17" i="39"/>
  <c r="E17" i="39"/>
  <c r="D17" i="39"/>
  <c r="C17" i="39"/>
  <c r="N16" i="39"/>
  <c r="M16" i="39"/>
  <c r="L16" i="39"/>
  <c r="L18" i="39" s="1"/>
  <c r="K16" i="39"/>
  <c r="K18" i="39" s="1"/>
  <c r="J16" i="39"/>
  <c r="I16" i="39"/>
  <c r="H16" i="39"/>
  <c r="H18" i="39" s="1"/>
  <c r="G16" i="39"/>
  <c r="G18" i="39" s="1"/>
  <c r="F16" i="39"/>
  <c r="E16" i="39"/>
  <c r="D16" i="39"/>
  <c r="D18" i="39" s="1"/>
  <c r="C16" i="39"/>
  <c r="C18" i="39" s="1"/>
  <c r="P15" i="39"/>
  <c r="O15" i="39"/>
  <c r="Q15" i="39" s="1"/>
  <c r="Q14" i="39"/>
  <c r="P14" i="39"/>
  <c r="O14" i="39"/>
  <c r="P13" i="39"/>
  <c r="Q13" i="39" s="1"/>
  <c r="O13" i="39"/>
  <c r="P12" i="39"/>
  <c r="O12" i="39"/>
  <c r="Q12" i="39" s="1"/>
  <c r="P11" i="39"/>
  <c r="O11" i="39"/>
  <c r="Q11" i="39" s="1"/>
  <c r="Q10" i="39"/>
  <c r="P10" i="39"/>
  <c r="O10" i="39"/>
  <c r="P9" i="39"/>
  <c r="Q9" i="39" s="1"/>
  <c r="O9" i="39"/>
  <c r="P8" i="39"/>
  <c r="P16" i="39" s="1"/>
  <c r="O8" i="39"/>
  <c r="Q8" i="39" s="1"/>
  <c r="P7" i="39"/>
  <c r="O7" i="39"/>
  <c r="O17" i="39" s="1"/>
  <c r="Q6" i="39"/>
  <c r="P6" i="39"/>
  <c r="O6" i="39"/>
  <c r="C12" i="38"/>
  <c r="B12" i="38"/>
  <c r="D11" i="38"/>
  <c r="D10" i="38"/>
  <c r="D9" i="38"/>
  <c r="D12" i="38" s="1"/>
  <c r="D8" i="38"/>
  <c r="D7" i="38"/>
  <c r="O9" i="37"/>
  <c r="M9" i="37"/>
  <c r="L9" i="37"/>
  <c r="K9" i="37"/>
  <c r="J9" i="37"/>
  <c r="I9" i="37"/>
  <c r="H9" i="37"/>
  <c r="G9" i="37"/>
  <c r="F9" i="37"/>
  <c r="E9" i="37"/>
  <c r="D9" i="37"/>
  <c r="C9" i="37"/>
  <c r="B9" i="37"/>
  <c r="O8" i="37"/>
  <c r="N8" i="37"/>
  <c r="P8" i="37" s="1"/>
  <c r="O7" i="37"/>
  <c r="N7" i="37"/>
  <c r="N9" i="37" s="1"/>
  <c r="N22" i="36"/>
  <c r="M22" i="36"/>
  <c r="L22" i="36"/>
  <c r="K22" i="36"/>
  <c r="J22" i="36"/>
  <c r="I22" i="36"/>
  <c r="H22" i="36"/>
  <c r="G22" i="36"/>
  <c r="F22" i="36"/>
  <c r="E22" i="36"/>
  <c r="D22" i="36"/>
  <c r="C22" i="36"/>
  <c r="N21" i="36"/>
  <c r="M21" i="36"/>
  <c r="L21" i="36"/>
  <c r="K21" i="36"/>
  <c r="J21" i="36"/>
  <c r="I21" i="36"/>
  <c r="H21" i="36"/>
  <c r="G21" i="36"/>
  <c r="F21" i="36"/>
  <c r="E21" i="36"/>
  <c r="D21" i="36"/>
  <c r="C21" i="36"/>
  <c r="N20" i="36"/>
  <c r="M20" i="36"/>
  <c r="L20" i="36"/>
  <c r="K20" i="36"/>
  <c r="J20" i="36"/>
  <c r="I20" i="36"/>
  <c r="H20" i="36"/>
  <c r="G20" i="36"/>
  <c r="F20" i="36"/>
  <c r="E20" i="36"/>
  <c r="D20" i="36"/>
  <c r="C20" i="36"/>
  <c r="P18" i="36"/>
  <c r="O18" i="36"/>
  <c r="Q18" i="36" s="1"/>
  <c r="Q17" i="36"/>
  <c r="P17" i="36"/>
  <c r="O17" i="36"/>
  <c r="P16" i="36"/>
  <c r="Q16" i="36" s="1"/>
  <c r="O16" i="36"/>
  <c r="P15" i="36"/>
  <c r="O15" i="36"/>
  <c r="Q15" i="36" s="1"/>
  <c r="P14" i="36"/>
  <c r="O14" i="36"/>
  <c r="Q14" i="36" s="1"/>
  <c r="Q13" i="36"/>
  <c r="P13" i="36"/>
  <c r="O13" i="36"/>
  <c r="P12" i="36"/>
  <c r="Q12" i="36" s="1"/>
  <c r="O12" i="36"/>
  <c r="P11" i="36"/>
  <c r="O11" i="36"/>
  <c r="Q11" i="36" s="1"/>
  <c r="P10" i="36"/>
  <c r="O10" i="36"/>
  <c r="Q10" i="36" s="1"/>
  <c r="Q9" i="36"/>
  <c r="P9" i="36"/>
  <c r="O9" i="36"/>
  <c r="O21" i="36" s="1"/>
  <c r="P8" i="36"/>
  <c r="Q8" i="36" s="1"/>
  <c r="O8" i="36"/>
  <c r="P7" i="36"/>
  <c r="P22" i="36" s="1"/>
  <c r="O7" i="36"/>
  <c r="O22" i="36" s="1"/>
  <c r="P6" i="36"/>
  <c r="Q6" i="36" s="1"/>
  <c r="P5" i="36"/>
  <c r="P20" i="36" s="1"/>
  <c r="O5" i="36"/>
  <c r="Q21" i="36" l="1"/>
  <c r="Q16" i="39"/>
  <c r="Q18" i="39" s="1"/>
  <c r="P21" i="36"/>
  <c r="O16" i="39"/>
  <c r="O18" i="39" s="1"/>
  <c r="P17" i="39"/>
  <c r="P18" i="39" s="1"/>
  <c r="Q7" i="36"/>
  <c r="Q22" i="36" s="1"/>
  <c r="Q7" i="40"/>
  <c r="Q17" i="40" s="1"/>
  <c r="Q18" i="40" s="1"/>
  <c r="X6" i="42"/>
  <c r="X11" i="42" s="1"/>
  <c r="O20" i="36"/>
  <c r="W11" i="42"/>
  <c r="Q5" i="36"/>
  <c r="Q20" i="36" s="1"/>
  <c r="O16" i="40"/>
  <c r="O18" i="40" s="1"/>
  <c r="P7" i="37"/>
  <c r="P9" i="37" s="1"/>
  <c r="Q7" i="39"/>
  <c r="Q17" i="39" s="1"/>
  <c r="W10" i="34" l="1"/>
  <c r="X10" i="34" s="1"/>
  <c r="V10" i="34"/>
  <c r="U10" i="34"/>
  <c r="T10" i="34"/>
  <c r="S10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D10" i="34"/>
  <c r="C10" i="34"/>
  <c r="B10" i="34"/>
  <c r="X9" i="34"/>
  <c r="W9" i="34"/>
  <c r="V9" i="34"/>
  <c r="X8" i="34"/>
  <c r="W8" i="34"/>
  <c r="V8" i="34"/>
  <c r="X7" i="34"/>
  <c r="W7" i="34"/>
  <c r="V7" i="34"/>
  <c r="X6" i="34"/>
  <c r="W6" i="34"/>
  <c r="V6" i="34"/>
  <c r="X5" i="34"/>
  <c r="W5" i="34"/>
  <c r="V5" i="34"/>
  <c r="D14" i="33"/>
  <c r="D13" i="33"/>
  <c r="D12" i="33"/>
  <c r="D11" i="33"/>
  <c r="D10" i="33"/>
  <c r="D9" i="33"/>
  <c r="D7" i="33"/>
  <c r="P9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P7" i="32"/>
  <c r="O7" i="32"/>
  <c r="N7" i="32"/>
  <c r="M7" i="32"/>
  <c r="L7" i="32"/>
  <c r="K7" i="32"/>
  <c r="J7" i="32"/>
  <c r="I7" i="32"/>
  <c r="H7" i="32"/>
  <c r="G7" i="32"/>
  <c r="F7" i="32"/>
  <c r="E7" i="32"/>
  <c r="D7" i="32"/>
  <c r="C7" i="32"/>
  <c r="Q5" i="32"/>
  <c r="Q7" i="32" s="1"/>
  <c r="Q9" i="32" s="1"/>
  <c r="P5" i="32"/>
  <c r="O5" i="32"/>
  <c r="Q6" i="31"/>
  <c r="P6" i="31"/>
  <c r="O6" i="31"/>
  <c r="N6" i="31"/>
  <c r="M6" i="31"/>
  <c r="L6" i="31"/>
  <c r="K6" i="31"/>
  <c r="J6" i="31"/>
  <c r="I6" i="31"/>
  <c r="H6" i="31"/>
  <c r="G6" i="31"/>
  <c r="F6" i="31"/>
  <c r="E6" i="31"/>
  <c r="D6" i="31"/>
  <c r="C6" i="31"/>
  <c r="Q5" i="31"/>
  <c r="P5" i="31"/>
  <c r="Q19" i="30"/>
  <c r="P19" i="30"/>
  <c r="O19" i="30"/>
  <c r="N19" i="30"/>
  <c r="M19" i="30"/>
  <c r="L19" i="30"/>
  <c r="K19" i="30"/>
  <c r="J19" i="30"/>
  <c r="I19" i="30"/>
  <c r="H19" i="30"/>
  <c r="G19" i="30"/>
  <c r="F19" i="30"/>
  <c r="E19" i="30"/>
  <c r="D19" i="30"/>
  <c r="C19" i="30"/>
  <c r="P18" i="30"/>
  <c r="F18" i="30"/>
  <c r="Q17" i="30"/>
  <c r="P17" i="30"/>
  <c r="O17" i="30"/>
  <c r="N17" i="30"/>
  <c r="M17" i="30"/>
  <c r="J17" i="30"/>
  <c r="F17" i="30"/>
  <c r="E17" i="30"/>
  <c r="D17" i="30"/>
  <c r="C17" i="30"/>
  <c r="Q16" i="30"/>
  <c r="P16" i="30"/>
  <c r="O16" i="30"/>
  <c r="Q15" i="30"/>
  <c r="P15" i="30"/>
  <c r="O15" i="30"/>
  <c r="Q14" i="30"/>
  <c r="P14" i="30"/>
  <c r="O14" i="30"/>
  <c r="Q13" i="30"/>
  <c r="P13" i="30"/>
  <c r="O13" i="30"/>
  <c r="Q12" i="30"/>
  <c r="P12" i="30"/>
  <c r="O12" i="30"/>
  <c r="Q11" i="30"/>
  <c r="P11" i="30"/>
  <c r="O11" i="30"/>
  <c r="Q10" i="30"/>
  <c r="P10" i="30"/>
  <c r="O10" i="30"/>
  <c r="Q9" i="30"/>
  <c r="P9" i="30"/>
  <c r="O9" i="30"/>
  <c r="Q8" i="30"/>
  <c r="P8" i="30"/>
  <c r="O8" i="30"/>
  <c r="Q7" i="30"/>
  <c r="P7" i="30"/>
  <c r="O7" i="30"/>
  <c r="Q6" i="30"/>
  <c r="P6" i="30"/>
  <c r="O6" i="30"/>
  <c r="Q5" i="30"/>
  <c r="P5" i="30"/>
  <c r="O5" i="30"/>
  <c r="O12" i="29"/>
  <c r="N12" i="29"/>
  <c r="M12" i="29"/>
  <c r="L12" i="29"/>
  <c r="K12" i="29"/>
  <c r="J12" i="29"/>
  <c r="I12" i="29"/>
  <c r="H12" i="29"/>
  <c r="G12" i="29"/>
  <c r="F12" i="29"/>
  <c r="E12" i="29"/>
  <c r="D12" i="29"/>
  <c r="C12" i="29"/>
  <c r="B12" i="29"/>
  <c r="P11" i="29"/>
  <c r="O11" i="29"/>
  <c r="N11" i="29"/>
  <c r="P10" i="29"/>
  <c r="O10" i="29"/>
  <c r="N10" i="29"/>
  <c r="P9" i="29"/>
  <c r="O9" i="29"/>
  <c r="N9" i="29"/>
  <c r="P8" i="29"/>
  <c r="P12" i="29" s="1"/>
  <c r="O8" i="29"/>
  <c r="N8" i="29"/>
  <c r="P7" i="29"/>
  <c r="O7" i="29"/>
  <c r="N7" i="29"/>
  <c r="E15" i="28"/>
  <c r="D15" i="28"/>
  <c r="C15" i="28"/>
  <c r="E8" i="28"/>
  <c r="E6" i="28"/>
  <c r="E5" i="28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Q11" i="27"/>
  <c r="P11" i="27"/>
  <c r="O11" i="27"/>
  <c r="Q10" i="27"/>
  <c r="P10" i="27"/>
  <c r="O10" i="27"/>
  <c r="Q8" i="27"/>
  <c r="P8" i="27"/>
  <c r="O8" i="27"/>
  <c r="Q6" i="27"/>
  <c r="Q12" i="27" s="1"/>
  <c r="P6" i="27"/>
  <c r="O6" i="27"/>
  <c r="Q62" i="26"/>
  <c r="P62" i="26"/>
  <c r="O62" i="26"/>
  <c r="N62" i="26"/>
  <c r="M62" i="26"/>
  <c r="L62" i="26"/>
  <c r="K62" i="26"/>
  <c r="J62" i="26"/>
  <c r="I62" i="26"/>
  <c r="H62" i="26"/>
  <c r="G62" i="26"/>
  <c r="F62" i="26"/>
  <c r="E62" i="26"/>
  <c r="D62" i="26"/>
  <c r="Q61" i="26"/>
  <c r="P61" i="26"/>
  <c r="O61" i="26"/>
  <c r="N61" i="26"/>
  <c r="M61" i="26"/>
  <c r="L61" i="26"/>
  <c r="K61" i="26"/>
  <c r="J61" i="26"/>
  <c r="I61" i="26"/>
  <c r="H61" i="26"/>
  <c r="G61" i="26"/>
  <c r="F61" i="26"/>
  <c r="E61" i="26"/>
  <c r="D61" i="26"/>
  <c r="Q60" i="26"/>
  <c r="P60" i="26"/>
  <c r="R60" i="26" s="1"/>
  <c r="J60" i="26"/>
  <c r="H60" i="26"/>
  <c r="G60" i="26"/>
  <c r="F60" i="26"/>
  <c r="E60" i="26"/>
  <c r="D60" i="26"/>
  <c r="R59" i="26"/>
  <c r="Q59" i="26"/>
  <c r="P59" i="26"/>
  <c r="R58" i="26"/>
  <c r="Q58" i="26"/>
  <c r="P58" i="26"/>
  <c r="R56" i="26"/>
  <c r="Q56" i="26"/>
  <c r="P56" i="26"/>
  <c r="R55" i="26"/>
  <c r="Q55" i="26"/>
  <c r="P55" i="26"/>
  <c r="R54" i="26"/>
  <c r="Q54" i="26"/>
  <c r="P54" i="26"/>
  <c r="R52" i="26"/>
  <c r="Q52" i="26"/>
  <c r="P52" i="26"/>
  <c r="R51" i="26"/>
  <c r="Q51" i="26"/>
  <c r="P51" i="26"/>
  <c r="R50" i="26"/>
  <c r="Q50" i="26"/>
  <c r="P50" i="26"/>
  <c r="R49" i="26"/>
  <c r="Q49" i="26"/>
  <c r="P49" i="26"/>
  <c r="R48" i="26"/>
  <c r="Q48" i="26"/>
  <c r="P48" i="26"/>
  <c r="R46" i="26"/>
  <c r="Q46" i="26"/>
  <c r="P46" i="26"/>
  <c r="R45" i="26"/>
  <c r="Q45" i="26"/>
  <c r="P45" i="26"/>
  <c r="R43" i="26"/>
  <c r="Q43" i="26"/>
  <c r="P43" i="26"/>
  <c r="R42" i="26"/>
  <c r="Q42" i="26"/>
  <c r="P42" i="26"/>
  <c r="P40" i="26"/>
  <c r="P39" i="26"/>
  <c r="P37" i="26"/>
  <c r="Q36" i="26"/>
  <c r="P36" i="26"/>
  <c r="R28" i="26"/>
  <c r="Q28" i="26"/>
  <c r="P28" i="26"/>
  <c r="R27" i="26"/>
  <c r="Q27" i="26"/>
  <c r="P27" i="26"/>
  <c r="R26" i="26"/>
  <c r="Q26" i="26"/>
  <c r="P26" i="26"/>
  <c r="R25" i="26"/>
  <c r="Q25" i="26"/>
  <c r="P25" i="26"/>
  <c r="R24" i="26"/>
  <c r="Q24" i="26"/>
  <c r="P24" i="26"/>
  <c r="R23" i="26"/>
  <c r="Q23" i="26"/>
  <c r="P23" i="26"/>
  <c r="R22" i="26"/>
  <c r="Q22" i="26"/>
  <c r="P22" i="26"/>
  <c r="R21" i="26"/>
  <c r="Q21" i="26"/>
  <c r="P21" i="26"/>
  <c r="R16" i="26"/>
  <c r="Q16" i="26"/>
  <c r="P16" i="26"/>
  <c r="R15" i="26"/>
  <c r="Q15" i="26"/>
  <c r="P15" i="26"/>
  <c r="R13" i="26"/>
  <c r="Q13" i="26"/>
  <c r="P13" i="26"/>
  <c r="R12" i="26"/>
  <c r="Q12" i="26"/>
  <c r="P12" i="26"/>
  <c r="R11" i="26"/>
  <c r="R62" i="26" s="1"/>
  <c r="Q11" i="26"/>
  <c r="P11" i="26"/>
  <c r="R10" i="26"/>
  <c r="Q10" i="26"/>
  <c r="P10" i="26"/>
  <c r="R9" i="26"/>
  <c r="Q9" i="26"/>
  <c r="P9" i="26"/>
  <c r="R8" i="26"/>
  <c r="Q8" i="26"/>
  <c r="P8" i="26"/>
  <c r="R7" i="26"/>
  <c r="R61" i="26" s="1"/>
  <c r="Q7" i="26"/>
  <c r="P7" i="26"/>
  <c r="R6" i="26"/>
  <c r="Q6" i="26"/>
  <c r="P6" i="26"/>
  <c r="W10" i="24" l="1"/>
  <c r="X10" i="24" s="1"/>
  <c r="V10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X9" i="24"/>
  <c r="W9" i="24"/>
  <c r="V9" i="24"/>
  <c r="X8" i="24"/>
  <c r="W8" i="24"/>
  <c r="V8" i="24"/>
  <c r="X7" i="24"/>
  <c r="W7" i="24"/>
  <c r="V7" i="24"/>
  <c r="X6" i="24"/>
  <c r="W6" i="24"/>
  <c r="V6" i="24"/>
  <c r="X5" i="24"/>
  <c r="W5" i="24"/>
  <c r="V5" i="24"/>
  <c r="D11" i="23"/>
  <c r="C11" i="23"/>
  <c r="B11" i="23"/>
  <c r="D10" i="23"/>
  <c r="D9" i="23"/>
  <c r="D8" i="23"/>
  <c r="D7" i="23"/>
  <c r="D6" i="23"/>
  <c r="D5" i="23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L23" i="22"/>
  <c r="K23" i="22"/>
  <c r="J23" i="22"/>
  <c r="I23" i="22"/>
  <c r="H23" i="22"/>
  <c r="G23" i="22"/>
  <c r="F23" i="22"/>
  <c r="E23" i="22"/>
  <c r="D23" i="22"/>
  <c r="C23" i="22"/>
  <c r="Q22" i="22"/>
  <c r="P22" i="22"/>
  <c r="O22" i="22"/>
  <c r="Q21" i="22"/>
  <c r="P21" i="22"/>
  <c r="O21" i="22"/>
  <c r="Q20" i="22"/>
  <c r="P20" i="22"/>
  <c r="O20" i="22"/>
  <c r="Q19" i="22"/>
  <c r="P19" i="22"/>
  <c r="O19" i="22"/>
  <c r="Q18" i="22"/>
  <c r="P18" i="22"/>
  <c r="O18" i="22"/>
  <c r="Q17" i="22"/>
  <c r="P17" i="22"/>
  <c r="O17" i="22"/>
  <c r="Q16" i="22"/>
  <c r="P16" i="22"/>
  <c r="O16" i="22"/>
  <c r="Q15" i="22"/>
  <c r="P15" i="22"/>
  <c r="O15" i="22"/>
  <c r="Q14" i="22"/>
  <c r="P14" i="22"/>
  <c r="O14" i="22"/>
  <c r="Q13" i="22"/>
  <c r="P13" i="22"/>
  <c r="O13" i="22"/>
  <c r="Q12" i="22"/>
  <c r="P12" i="22"/>
  <c r="O12" i="22"/>
  <c r="Q11" i="22"/>
  <c r="P11" i="22"/>
  <c r="O11" i="22"/>
  <c r="Q10" i="22"/>
  <c r="Q24" i="22" s="1"/>
  <c r="Q25" i="22" s="1"/>
  <c r="P10" i="22"/>
  <c r="O10" i="22"/>
  <c r="Q9" i="22"/>
  <c r="P9" i="22"/>
  <c r="O9" i="22"/>
  <c r="Q6" i="22"/>
  <c r="Q5" i="22"/>
  <c r="P5" i="22"/>
  <c r="O5" i="22"/>
  <c r="P10" i="21"/>
  <c r="L10" i="21"/>
  <c r="K10" i="21"/>
  <c r="J10" i="21"/>
  <c r="I10" i="21"/>
  <c r="H10" i="21"/>
  <c r="G10" i="21"/>
  <c r="F10" i="21"/>
  <c r="E10" i="21"/>
  <c r="C10" i="21"/>
  <c r="B10" i="21"/>
  <c r="P9" i="21"/>
  <c r="P8" i="21"/>
  <c r="O8" i="21"/>
  <c r="N8" i="21"/>
  <c r="P7" i="21"/>
  <c r="O7" i="21"/>
  <c r="N7" i="21"/>
  <c r="P6" i="21"/>
  <c r="O6" i="21"/>
  <c r="N6" i="21"/>
  <c r="P5" i="21"/>
  <c r="O5" i="21"/>
  <c r="N5" i="21"/>
  <c r="N31" i="20"/>
  <c r="M31" i="20"/>
  <c r="L31" i="20"/>
  <c r="K31" i="20"/>
  <c r="J31" i="20"/>
  <c r="I31" i="20"/>
  <c r="H31" i="20"/>
  <c r="G31" i="20"/>
  <c r="F31" i="20"/>
  <c r="E31" i="20"/>
  <c r="D31" i="20"/>
  <c r="C31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P29" i="20"/>
  <c r="P31" i="20" s="1"/>
  <c r="O29" i="20"/>
  <c r="O31" i="20" s="1"/>
  <c r="N29" i="20"/>
  <c r="M29" i="20"/>
  <c r="L29" i="20"/>
  <c r="K29" i="20"/>
  <c r="J29" i="20"/>
  <c r="I29" i="20"/>
  <c r="H29" i="20"/>
  <c r="G29" i="20"/>
  <c r="F29" i="20"/>
  <c r="E29" i="20"/>
  <c r="D29" i="20"/>
  <c r="C29" i="20"/>
  <c r="Q28" i="20"/>
  <c r="P28" i="20"/>
  <c r="O28" i="20"/>
  <c r="Q27" i="20"/>
  <c r="P27" i="20"/>
  <c r="O27" i="20"/>
  <c r="Q26" i="20"/>
  <c r="Q30" i="20" s="1"/>
  <c r="P26" i="20"/>
  <c r="O26" i="20"/>
  <c r="Q25" i="20"/>
  <c r="Q29" i="20" s="1"/>
  <c r="P25" i="20"/>
  <c r="O25" i="20"/>
  <c r="Q24" i="20"/>
  <c r="P24" i="20"/>
  <c r="O24" i="20"/>
  <c r="Q23" i="20"/>
  <c r="P23" i="20"/>
  <c r="O23" i="20"/>
  <c r="Q22" i="20"/>
  <c r="P22" i="20"/>
  <c r="O22" i="20"/>
  <c r="Q21" i="20"/>
  <c r="P21" i="20"/>
  <c r="O21" i="20"/>
  <c r="Q20" i="20"/>
  <c r="P20" i="20"/>
  <c r="O20" i="20"/>
  <c r="Q19" i="20"/>
  <c r="P19" i="20"/>
  <c r="O19" i="20"/>
  <c r="Q18" i="20"/>
  <c r="P18" i="20"/>
  <c r="O18" i="20"/>
  <c r="Q17" i="20"/>
  <c r="P17" i="20"/>
  <c r="O17" i="20"/>
  <c r="Q16" i="20"/>
  <c r="P16" i="20"/>
  <c r="O16" i="20"/>
  <c r="Q15" i="20"/>
  <c r="P15" i="20"/>
  <c r="O15" i="20"/>
  <c r="Q14" i="20"/>
  <c r="P14" i="20"/>
  <c r="O14" i="20"/>
  <c r="Q13" i="20"/>
  <c r="P13" i="20"/>
  <c r="O13" i="20"/>
  <c r="Q12" i="20"/>
  <c r="P12" i="20"/>
  <c r="O12" i="20"/>
  <c r="Q11" i="20"/>
  <c r="P11" i="20"/>
  <c r="O11" i="20"/>
  <c r="Q10" i="20"/>
  <c r="P10" i="20"/>
  <c r="O10" i="20"/>
  <c r="Q9" i="20"/>
  <c r="P9" i="20"/>
  <c r="O9" i="20"/>
  <c r="Q8" i="20"/>
  <c r="P8" i="20"/>
  <c r="O8" i="20"/>
  <c r="Q7" i="20"/>
  <c r="P7" i="20"/>
  <c r="O7" i="20"/>
  <c r="Q6" i="20"/>
  <c r="P6" i="20"/>
  <c r="O6" i="20"/>
  <c r="Q5" i="20"/>
  <c r="P5" i="20"/>
  <c r="O5" i="20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P11" i="19"/>
  <c r="O11" i="19"/>
  <c r="N11" i="19"/>
  <c r="P10" i="19"/>
  <c r="O10" i="19"/>
  <c r="N10" i="19"/>
  <c r="P9" i="19"/>
  <c r="O9" i="19"/>
  <c r="N9" i="19"/>
  <c r="P8" i="19"/>
  <c r="O8" i="19"/>
  <c r="N8" i="19"/>
  <c r="P7" i="19"/>
  <c r="O7" i="19"/>
  <c r="N7" i="19"/>
  <c r="P6" i="19"/>
  <c r="P12" i="19" s="1"/>
  <c r="O6" i="19"/>
  <c r="N6" i="19"/>
  <c r="D11" i="18"/>
  <c r="C11" i="18"/>
  <c r="B11" i="18"/>
  <c r="D10" i="18"/>
  <c r="D9" i="18"/>
  <c r="D8" i="18"/>
  <c r="D7" i="18"/>
  <c r="D6" i="18"/>
  <c r="D5" i="18"/>
  <c r="P7" i="17"/>
  <c r="O7" i="17"/>
  <c r="N7" i="17"/>
  <c r="P6" i="17"/>
  <c r="O6" i="17"/>
  <c r="N6" i="17"/>
  <c r="P5" i="17"/>
  <c r="O5" i="17"/>
  <c r="N5" i="17"/>
  <c r="Q10" i="16"/>
  <c r="Q7" i="16"/>
  <c r="P25" i="15"/>
  <c r="O25" i="15"/>
  <c r="N25" i="15"/>
  <c r="M25" i="15"/>
  <c r="L25" i="15"/>
  <c r="K25" i="15"/>
  <c r="J25" i="15"/>
  <c r="I25" i="15"/>
  <c r="F25" i="15"/>
  <c r="E25" i="15"/>
  <c r="D25" i="15"/>
  <c r="C25" i="15"/>
  <c r="P24" i="15"/>
  <c r="O24" i="15"/>
  <c r="N24" i="15"/>
  <c r="M24" i="15"/>
  <c r="L24" i="15"/>
  <c r="K24" i="15"/>
  <c r="J24" i="15"/>
  <c r="I24" i="15"/>
  <c r="F24" i="15"/>
  <c r="E24" i="15"/>
  <c r="D24" i="15"/>
  <c r="C24" i="15"/>
  <c r="Q23" i="15"/>
  <c r="P23" i="15"/>
  <c r="O23" i="15"/>
  <c r="N23" i="15"/>
  <c r="M23" i="15"/>
  <c r="L23" i="15"/>
  <c r="K23" i="15"/>
  <c r="J23" i="15"/>
  <c r="I23" i="15"/>
  <c r="H23" i="15"/>
  <c r="F23" i="15"/>
  <c r="E23" i="15"/>
  <c r="D23" i="15"/>
  <c r="C23" i="15"/>
  <c r="Q22" i="15"/>
  <c r="P22" i="15"/>
  <c r="O22" i="15"/>
  <c r="Q21" i="15"/>
  <c r="P21" i="15"/>
  <c r="O21" i="15"/>
  <c r="Q20" i="15"/>
  <c r="P20" i="15"/>
  <c r="O20" i="15"/>
  <c r="Q19" i="15"/>
  <c r="P19" i="15"/>
  <c r="O19" i="15"/>
  <c r="Q18" i="15"/>
  <c r="P18" i="15"/>
  <c r="O18" i="15"/>
  <c r="Q17" i="15"/>
  <c r="P17" i="15"/>
  <c r="O17" i="15"/>
  <c r="Q16" i="15"/>
  <c r="P16" i="15"/>
  <c r="O16" i="15"/>
  <c r="Q15" i="15"/>
  <c r="Q24" i="15" s="1"/>
  <c r="P15" i="15"/>
  <c r="O15" i="15"/>
  <c r="Q14" i="15"/>
  <c r="P14" i="15"/>
  <c r="O14" i="15"/>
  <c r="Q13" i="15"/>
  <c r="P13" i="15"/>
  <c r="O13" i="15"/>
  <c r="Q12" i="15"/>
  <c r="P12" i="15"/>
  <c r="O12" i="15"/>
  <c r="Q11" i="15"/>
  <c r="P11" i="15"/>
  <c r="O11" i="15"/>
  <c r="Q10" i="15"/>
  <c r="P10" i="15"/>
  <c r="O10" i="15"/>
  <c r="Q9" i="15"/>
  <c r="P9" i="15"/>
  <c r="O9" i="15"/>
  <c r="Q8" i="15"/>
  <c r="P8" i="15"/>
  <c r="O8" i="15"/>
  <c r="Q7" i="15"/>
  <c r="Q25" i="15" s="1"/>
  <c r="P7" i="15"/>
  <c r="O7" i="15"/>
  <c r="Q6" i="15"/>
  <c r="P6" i="15"/>
  <c r="O6" i="15"/>
  <c r="Q5" i="15"/>
  <c r="P5" i="15"/>
  <c r="O5" i="15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Q18" i="14"/>
  <c r="N18" i="14"/>
  <c r="K18" i="14"/>
  <c r="H18" i="14"/>
  <c r="Q17" i="14"/>
  <c r="N17" i="14"/>
  <c r="K17" i="14"/>
  <c r="H17" i="14"/>
  <c r="Q16" i="14"/>
  <c r="N16" i="14"/>
  <c r="K16" i="14"/>
  <c r="H16" i="14"/>
  <c r="Q15" i="14"/>
  <c r="N15" i="14"/>
  <c r="H15" i="14"/>
  <c r="Q14" i="14"/>
  <c r="N14" i="14"/>
  <c r="K14" i="14"/>
  <c r="H14" i="14"/>
  <c r="Q13" i="14"/>
  <c r="N13" i="14"/>
  <c r="K13" i="14"/>
  <c r="H13" i="14"/>
  <c r="Q12" i="14"/>
  <c r="N12" i="14"/>
  <c r="H12" i="14"/>
  <c r="Q11" i="14"/>
  <c r="N11" i="14"/>
  <c r="H11" i="14"/>
  <c r="Q10" i="14"/>
  <c r="N10" i="14"/>
  <c r="K10" i="14"/>
  <c r="H10" i="14"/>
  <c r="Q9" i="14"/>
  <c r="N9" i="14"/>
  <c r="H9" i="14"/>
  <c r="Q8" i="14"/>
  <c r="N8" i="14"/>
  <c r="K8" i="14"/>
  <c r="H8" i="14"/>
  <c r="Q7" i="14"/>
  <c r="H7" i="14"/>
  <c r="Q6" i="14"/>
  <c r="N6" i="14"/>
  <c r="K6" i="14"/>
  <c r="H6" i="14"/>
  <c r="Q5" i="14"/>
  <c r="H5" i="14"/>
  <c r="Q11" i="13"/>
  <c r="P11" i="13"/>
  <c r="O11" i="13"/>
  <c r="K11" i="13"/>
  <c r="J11" i="13"/>
  <c r="I11" i="13"/>
  <c r="H11" i="13"/>
  <c r="G11" i="13"/>
  <c r="F11" i="13"/>
  <c r="C11" i="13"/>
  <c r="B11" i="13"/>
  <c r="Q10" i="13"/>
  <c r="P10" i="13"/>
  <c r="O10" i="13"/>
  <c r="N10" i="13"/>
  <c r="H10" i="13"/>
  <c r="Q9" i="13"/>
  <c r="P9" i="13"/>
  <c r="O9" i="13"/>
  <c r="N9" i="13"/>
  <c r="K9" i="13"/>
  <c r="H9" i="13"/>
  <c r="Q8" i="13"/>
  <c r="P8" i="13"/>
  <c r="O8" i="13"/>
  <c r="N8" i="13"/>
  <c r="Q7" i="13"/>
  <c r="H7" i="13"/>
  <c r="Q6" i="13"/>
  <c r="H6" i="13"/>
  <c r="Q31" i="20" l="1"/>
  <c r="P44" i="7" l="1"/>
  <c r="O44" i="7"/>
  <c r="O48" i="7" s="1"/>
  <c r="Q35" i="7"/>
  <c r="Q36" i="7"/>
  <c r="Q37" i="7"/>
  <c r="Q38" i="7"/>
  <c r="Q39" i="7"/>
  <c r="Q40" i="7"/>
  <c r="Q41" i="7"/>
  <c r="Q42" i="7"/>
  <c r="Q43" i="7"/>
  <c r="Q34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6" i="7"/>
  <c r="Q44" i="7" l="1"/>
  <c r="S44" i="7"/>
  <c r="R44" i="7"/>
  <c r="T42" i="7"/>
  <c r="T43" i="7"/>
  <c r="T41" i="7"/>
  <c r="O17" i="5" l="1"/>
  <c r="P17" i="5"/>
  <c r="R17" i="5"/>
  <c r="S17" i="5"/>
  <c r="L17" i="5"/>
  <c r="M17" i="5"/>
  <c r="J17" i="5"/>
  <c r="I17" i="5"/>
  <c r="K6" i="5"/>
  <c r="C17" i="5"/>
  <c r="D17" i="5"/>
  <c r="F17" i="5"/>
  <c r="G17" i="5"/>
  <c r="B17" i="5"/>
  <c r="N7" i="5"/>
  <c r="N8" i="5"/>
  <c r="N10" i="5"/>
  <c r="N11" i="5"/>
  <c r="N12" i="5"/>
  <c r="N13" i="5"/>
  <c r="N14" i="5"/>
  <c r="N15" i="5"/>
  <c r="N16" i="5"/>
  <c r="N6" i="5"/>
  <c r="K7" i="5"/>
  <c r="K8" i="5"/>
  <c r="K10" i="5"/>
  <c r="K11" i="5"/>
  <c r="K12" i="5"/>
  <c r="K13" i="5"/>
  <c r="K14" i="5"/>
  <c r="K15" i="5"/>
  <c r="K16" i="5"/>
  <c r="Q7" i="5"/>
  <c r="Q8" i="5"/>
  <c r="Q9" i="5"/>
  <c r="Q10" i="5"/>
  <c r="Q11" i="5"/>
  <c r="Q12" i="5"/>
  <c r="Q13" i="5"/>
  <c r="Q14" i="5"/>
  <c r="Q15" i="5"/>
  <c r="Q16" i="5"/>
  <c r="Q6" i="5"/>
  <c r="H7" i="5"/>
  <c r="H8" i="5"/>
  <c r="H10" i="5"/>
  <c r="H13" i="5"/>
  <c r="H14" i="5"/>
  <c r="H15" i="5"/>
  <c r="H16" i="5"/>
  <c r="H6" i="5"/>
  <c r="E7" i="5"/>
  <c r="E8" i="5"/>
  <c r="E10" i="5"/>
  <c r="E13" i="5"/>
  <c r="E6" i="5"/>
  <c r="T11" i="5"/>
  <c r="T7" i="5"/>
  <c r="T8" i="5"/>
  <c r="T9" i="5"/>
  <c r="T10" i="5"/>
  <c r="T12" i="5"/>
  <c r="T13" i="5"/>
  <c r="T14" i="5"/>
  <c r="T15" i="5"/>
  <c r="T16" i="5"/>
  <c r="T6" i="5"/>
  <c r="T17" i="5" l="1"/>
  <c r="N17" i="5"/>
  <c r="E17" i="5"/>
  <c r="K17" i="5"/>
  <c r="Q17" i="5"/>
  <c r="H17" i="5"/>
  <c r="T7" i="10" l="1"/>
  <c r="T8" i="10"/>
  <c r="T9" i="10"/>
  <c r="T10" i="10"/>
  <c r="T11" i="10"/>
  <c r="T6" i="10"/>
  <c r="N7" i="10"/>
  <c r="Q7" i="10"/>
  <c r="Q8" i="10"/>
  <c r="Q9" i="10"/>
  <c r="Q10" i="10"/>
  <c r="Q11" i="10"/>
  <c r="Q6" i="10"/>
  <c r="C12" i="10"/>
  <c r="D12" i="10"/>
  <c r="F12" i="10"/>
  <c r="G12" i="10"/>
  <c r="I12" i="10"/>
  <c r="J12" i="10"/>
  <c r="L12" i="10"/>
  <c r="M12" i="10"/>
  <c r="O12" i="10"/>
  <c r="P12" i="10"/>
  <c r="R12" i="10"/>
  <c r="S12" i="10"/>
  <c r="T12" i="10"/>
  <c r="B12" i="10"/>
  <c r="K11" i="10"/>
  <c r="N10" i="10"/>
  <c r="K10" i="10"/>
  <c r="N8" i="10"/>
  <c r="N9" i="10"/>
  <c r="N11" i="10"/>
  <c r="N6" i="10"/>
  <c r="N12" i="10" s="1"/>
  <c r="K7" i="10"/>
  <c r="K8" i="10"/>
  <c r="K9" i="10"/>
  <c r="K6" i="10"/>
  <c r="K12" i="10" s="1"/>
  <c r="H7" i="10"/>
  <c r="H6" i="10"/>
  <c r="H12" i="10" s="1"/>
  <c r="E7" i="10"/>
  <c r="E6" i="10"/>
  <c r="E12" i="10" s="1"/>
  <c r="Q12" i="10" l="1"/>
  <c r="S9" i="9" l="1"/>
  <c r="R9" i="9"/>
  <c r="P9" i="9"/>
  <c r="O9" i="9"/>
  <c r="M9" i="9"/>
  <c r="L9" i="9"/>
  <c r="J9" i="9"/>
  <c r="I9" i="9"/>
  <c r="H9" i="9"/>
  <c r="G9" i="9"/>
  <c r="F9" i="9"/>
  <c r="E9" i="9"/>
  <c r="D9" i="9"/>
  <c r="C9" i="9"/>
  <c r="B9" i="9"/>
  <c r="T7" i="9" l="1"/>
  <c r="T8" i="9"/>
  <c r="T6" i="9"/>
  <c r="N7" i="9"/>
  <c r="N8" i="9"/>
  <c r="N6" i="9"/>
  <c r="N9" i="9" s="1"/>
  <c r="K7" i="9"/>
  <c r="K8" i="9"/>
  <c r="K6" i="9"/>
  <c r="K9" i="9" s="1"/>
  <c r="T9" i="9" l="1"/>
  <c r="Q7" i="9"/>
  <c r="Q8" i="9"/>
  <c r="Q6" i="9"/>
  <c r="Q7" i="4"/>
  <c r="Q8" i="4"/>
  <c r="Q9" i="4"/>
  <c r="Q10" i="4"/>
  <c r="Q6" i="4"/>
  <c r="T7" i="4"/>
  <c r="T8" i="4"/>
  <c r="T9" i="4"/>
  <c r="T10" i="4"/>
  <c r="T6" i="4"/>
  <c r="N7" i="4"/>
  <c r="N8" i="4"/>
  <c r="N9" i="4"/>
  <c r="N10" i="4"/>
  <c r="N6" i="4"/>
  <c r="K7" i="4"/>
  <c r="K8" i="4"/>
  <c r="K9" i="4"/>
  <c r="K10" i="4"/>
  <c r="K6" i="4"/>
  <c r="Q9" i="9" l="1"/>
  <c r="C44" i="7"/>
  <c r="D44" i="7"/>
  <c r="F44" i="7"/>
  <c r="G44" i="7"/>
  <c r="I44" i="7"/>
  <c r="J44" i="7"/>
  <c r="L44" i="7"/>
  <c r="M44" i="7"/>
  <c r="B44" i="7"/>
  <c r="K43" i="7"/>
  <c r="N43" i="7"/>
  <c r="T44" i="7" l="1"/>
  <c r="E17" i="7"/>
  <c r="H6" i="7"/>
  <c r="H44" i="7" s="1"/>
  <c r="E7" i="7" l="1"/>
  <c r="E8" i="7"/>
  <c r="E9" i="7"/>
  <c r="E10" i="7"/>
  <c r="E11" i="7"/>
  <c r="E12" i="7"/>
  <c r="E13" i="7"/>
  <c r="E14" i="7"/>
  <c r="E15" i="7"/>
  <c r="E18" i="7"/>
  <c r="E19" i="7"/>
  <c r="E20" i="7"/>
  <c r="E21" i="7"/>
  <c r="E22" i="7"/>
  <c r="E23" i="7"/>
  <c r="E24" i="7"/>
  <c r="E25" i="7"/>
  <c r="E26" i="7"/>
  <c r="E6" i="7"/>
  <c r="E43" i="7"/>
  <c r="E16" i="7"/>
  <c r="E42" i="7"/>
  <c r="E41" i="7"/>
  <c r="E40" i="7"/>
  <c r="E39" i="7"/>
  <c r="E38" i="7"/>
  <c r="E37" i="7"/>
  <c r="E36" i="7"/>
  <c r="E35" i="7"/>
  <c r="E34" i="7"/>
  <c r="K36" i="7"/>
  <c r="K37" i="7"/>
  <c r="K38" i="7"/>
  <c r="K39" i="7"/>
  <c r="K40" i="7"/>
  <c r="K41" i="7"/>
  <c r="K42" i="7"/>
  <c r="K16" i="7"/>
  <c r="K25" i="7"/>
  <c r="K35" i="7"/>
  <c r="K34" i="7"/>
  <c r="K8" i="7"/>
  <c r="K9" i="7"/>
  <c r="K10" i="7"/>
  <c r="K11" i="7"/>
  <c r="K12" i="7"/>
  <c r="K13" i="7"/>
  <c r="K14" i="7"/>
  <c r="K15" i="7"/>
  <c r="K17" i="7"/>
  <c r="K18" i="7"/>
  <c r="K19" i="7"/>
  <c r="K20" i="7"/>
  <c r="K21" i="7"/>
  <c r="K22" i="7"/>
  <c r="K23" i="7"/>
  <c r="K24" i="7"/>
  <c r="K26" i="7"/>
  <c r="K7" i="7"/>
  <c r="K6" i="7"/>
  <c r="N18" i="7"/>
  <c r="N42" i="7"/>
  <c r="N41" i="7"/>
  <c r="N14" i="7"/>
  <c r="N15" i="7"/>
  <c r="N21" i="7"/>
  <c r="N22" i="7"/>
  <c r="N23" i="7"/>
  <c r="N24" i="7"/>
  <c r="N25" i="7"/>
  <c r="N26" i="7"/>
  <c r="N34" i="7"/>
  <c r="N35" i="7"/>
  <c r="N36" i="7"/>
  <c r="N37" i="7"/>
  <c r="N38" i="7"/>
  <c r="N39" i="7"/>
  <c r="N40" i="7"/>
  <c r="N20" i="7"/>
  <c r="N7" i="7"/>
  <c r="N8" i="7"/>
  <c r="N9" i="7"/>
  <c r="N10" i="7"/>
  <c r="N11" i="7"/>
  <c r="N12" i="7"/>
  <c r="N13" i="7"/>
  <c r="N16" i="7"/>
  <c r="N17" i="7"/>
  <c r="N19" i="7"/>
  <c r="N6" i="7"/>
  <c r="N44" i="7" s="1"/>
  <c r="K44" i="7" l="1"/>
  <c r="E44" i="7"/>
  <c r="T21" i="7"/>
  <c r="T22" i="7"/>
  <c r="T23" i="7"/>
  <c r="T24" i="7"/>
  <c r="T25" i="7"/>
  <c r="T26" i="7"/>
  <c r="T34" i="7"/>
  <c r="T35" i="7"/>
  <c r="T36" i="7"/>
  <c r="T37" i="7"/>
  <c r="T38" i="7"/>
  <c r="T39" i="7"/>
  <c r="T40" i="7"/>
  <c r="T20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6" i="7"/>
  <c r="W6" i="3"/>
  <c r="V13" i="3"/>
  <c r="U13" i="3"/>
  <c r="W11" i="3"/>
  <c r="Q6" i="3"/>
  <c r="P13" i="3"/>
  <c r="O13" i="3"/>
  <c r="Q11" i="3"/>
  <c r="M13" i="3"/>
  <c r="L13" i="3"/>
  <c r="N7" i="3"/>
  <c r="N8" i="3"/>
  <c r="N9" i="3"/>
  <c r="N10" i="3"/>
  <c r="N11" i="3"/>
  <c r="N12" i="3"/>
  <c r="N13" i="3" s="1"/>
  <c r="N6" i="3"/>
  <c r="J13" i="3"/>
  <c r="I13" i="3"/>
  <c r="K11" i="3"/>
  <c r="K6" i="3"/>
  <c r="K11" i="6" l="1"/>
  <c r="N15" i="6"/>
  <c r="W7" i="6"/>
  <c r="W8" i="6"/>
  <c r="W10" i="6"/>
  <c r="W11" i="6"/>
  <c r="W12" i="6"/>
  <c r="W13" i="6"/>
  <c r="W15" i="6"/>
  <c r="W17" i="6"/>
  <c r="W18" i="6"/>
  <c r="W19" i="6"/>
  <c r="W20" i="6"/>
  <c r="W6" i="6"/>
  <c r="T7" i="6" l="1"/>
  <c r="T8" i="6"/>
  <c r="T9" i="6"/>
  <c r="U9" i="6" s="1"/>
  <c r="V9" i="6" s="1"/>
  <c r="W9" i="6" s="1"/>
  <c r="T10" i="6"/>
  <c r="T11" i="6"/>
  <c r="T12" i="6"/>
  <c r="T13" i="6"/>
  <c r="T14" i="6"/>
  <c r="U14" i="6" s="1"/>
  <c r="V14" i="6" s="1"/>
  <c r="W14" i="6" s="1"/>
  <c r="T15" i="6"/>
  <c r="T16" i="6"/>
  <c r="U16" i="6" s="1"/>
  <c r="V16" i="6" s="1"/>
  <c r="W16" i="6" s="1"/>
  <c r="T17" i="6"/>
  <c r="T18" i="6"/>
  <c r="T19" i="6"/>
  <c r="T20" i="6"/>
  <c r="T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6" i="6"/>
  <c r="N7" i="6"/>
  <c r="N8" i="6"/>
  <c r="N9" i="6"/>
  <c r="N10" i="6"/>
  <c r="N11" i="6"/>
  <c r="N12" i="6"/>
  <c r="N13" i="6"/>
  <c r="N14" i="6"/>
  <c r="N16" i="6"/>
  <c r="N17" i="6"/>
  <c r="N18" i="6"/>
  <c r="N19" i="6"/>
  <c r="N20" i="6"/>
  <c r="N6" i="6"/>
  <c r="K7" i="6"/>
  <c r="K8" i="6"/>
  <c r="K9" i="6"/>
  <c r="K10" i="6"/>
  <c r="K12" i="6"/>
  <c r="K13" i="6"/>
  <c r="K14" i="6"/>
  <c r="K15" i="6"/>
  <c r="K16" i="6"/>
  <c r="K17" i="6"/>
  <c r="K18" i="6"/>
  <c r="K19" i="6"/>
  <c r="K20" i="6"/>
  <c r="K6" i="6"/>
  <c r="C21" i="6"/>
  <c r="D21" i="6"/>
  <c r="F21" i="6"/>
  <c r="G21" i="6"/>
  <c r="I21" i="6"/>
  <c r="J21" i="6"/>
  <c r="L21" i="6"/>
  <c r="M21" i="6"/>
  <c r="O21" i="6"/>
  <c r="P21" i="6"/>
  <c r="R21" i="6"/>
  <c r="S21" i="6"/>
  <c r="W21" i="6"/>
  <c r="B21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6" i="6"/>
  <c r="H21" i="6" s="1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6" i="6"/>
  <c r="V21" i="6" l="1"/>
  <c r="U21" i="6"/>
  <c r="E21" i="6"/>
  <c r="T21" i="6"/>
  <c r="Q21" i="6"/>
  <c r="N21" i="6"/>
  <c r="K21" i="6"/>
  <c r="E8" i="8"/>
  <c r="E9" i="8"/>
  <c r="E10" i="8"/>
  <c r="E11" i="8"/>
  <c r="E12" i="8"/>
  <c r="E7" i="8"/>
  <c r="E6" i="8"/>
  <c r="H12" i="8"/>
  <c r="G12" i="8"/>
  <c r="F12" i="8"/>
  <c r="H10" i="8"/>
  <c r="G10" i="8"/>
  <c r="F10" i="8"/>
  <c r="H9" i="8"/>
  <c r="G9" i="8"/>
  <c r="F9" i="8"/>
  <c r="H8" i="8"/>
  <c r="G8" i="8"/>
  <c r="F8" i="8"/>
  <c r="F13" i="8" s="1"/>
  <c r="Q7" i="8" l="1"/>
  <c r="Q8" i="8"/>
  <c r="Q9" i="8"/>
  <c r="Q10" i="8"/>
  <c r="Q11" i="8"/>
  <c r="Q12" i="8"/>
  <c r="Q6" i="8"/>
  <c r="C13" i="8"/>
  <c r="D13" i="8"/>
  <c r="G13" i="8"/>
  <c r="H13" i="8"/>
  <c r="I13" i="8"/>
  <c r="J13" i="8"/>
  <c r="L13" i="8"/>
  <c r="M13" i="8"/>
  <c r="O13" i="8"/>
  <c r="P13" i="8"/>
  <c r="B13" i="8"/>
  <c r="N6" i="8"/>
  <c r="N13" i="8" s="1"/>
  <c r="N8" i="8"/>
  <c r="N9" i="8"/>
  <c r="N10" i="8"/>
  <c r="N11" i="8"/>
  <c r="N12" i="8"/>
  <c r="N7" i="8"/>
  <c r="K8" i="8"/>
  <c r="K9" i="8"/>
  <c r="K10" i="8"/>
  <c r="K13" i="8" s="1"/>
  <c r="K11" i="8"/>
  <c r="K12" i="8"/>
  <c r="K7" i="8"/>
  <c r="E13" i="8" l="1"/>
  <c r="Q13" i="8"/>
  <c r="E7" i="2"/>
  <c r="E8" i="2"/>
  <c r="E9" i="2"/>
  <c r="E10" i="2"/>
  <c r="E11" i="2"/>
  <c r="E6" i="2"/>
  <c r="H7" i="2"/>
  <c r="H8" i="2"/>
  <c r="H9" i="2"/>
  <c r="H11" i="2"/>
  <c r="H6" i="2"/>
  <c r="N7" i="2"/>
  <c r="N8" i="2"/>
  <c r="N9" i="2"/>
  <c r="N10" i="2"/>
  <c r="N11" i="2"/>
  <c r="N6" i="2"/>
  <c r="K7" i="2"/>
  <c r="K8" i="2"/>
  <c r="K9" i="2"/>
  <c r="K10" i="2"/>
  <c r="K11" i="2"/>
  <c r="K6" i="2"/>
  <c r="Q7" i="2"/>
  <c r="Q8" i="2"/>
  <c r="Q9" i="2"/>
  <c r="Q10" i="2"/>
  <c r="Q11" i="2"/>
  <c r="Q6" i="2"/>
  <c r="T7" i="2"/>
  <c r="T8" i="2"/>
  <c r="T9" i="2"/>
  <c r="T10" i="2"/>
  <c r="T11" i="2"/>
  <c r="T6" i="2"/>
  <c r="W7" i="2"/>
  <c r="W8" i="2"/>
  <c r="W9" i="2"/>
  <c r="W10" i="2"/>
  <c r="W11" i="2"/>
  <c r="W6" i="2"/>
  <c r="Q12" i="2" l="1"/>
  <c r="G10" i="2"/>
  <c r="H10" i="2" s="1"/>
  <c r="F10" i="2"/>
  <c r="W8" i="3"/>
  <c r="W9" i="3"/>
  <c r="W10" i="3"/>
  <c r="W12" i="3"/>
  <c r="W7" i="3"/>
  <c r="T10" i="3"/>
  <c r="Q8" i="3"/>
  <c r="Q9" i="3"/>
  <c r="Q10" i="3"/>
  <c r="Q12" i="3"/>
  <c r="Q7" i="3"/>
  <c r="Q13" i="3" s="1"/>
  <c r="K8" i="3"/>
  <c r="K9" i="3"/>
  <c r="K10" i="3"/>
  <c r="K12" i="3"/>
  <c r="K7" i="3"/>
  <c r="K13" i="3" l="1"/>
  <c r="W13" i="3"/>
  <c r="D11" i="4"/>
  <c r="C13" i="3" l="1"/>
  <c r="D13" i="3"/>
  <c r="F13" i="3"/>
  <c r="G13" i="3"/>
  <c r="R13" i="3"/>
  <c r="S13" i="3"/>
  <c r="B13" i="3"/>
  <c r="D12" i="2" l="1"/>
  <c r="F12" i="2"/>
  <c r="G12" i="2"/>
  <c r="I12" i="2"/>
  <c r="J12" i="2"/>
  <c r="L12" i="2"/>
  <c r="M12" i="2"/>
  <c r="O12" i="2"/>
  <c r="P12" i="2"/>
  <c r="R12" i="2"/>
  <c r="S12" i="2"/>
  <c r="U12" i="2"/>
  <c r="V12" i="2"/>
  <c r="C12" i="2"/>
  <c r="E12" i="2" l="1"/>
  <c r="N12" i="2" l="1"/>
  <c r="T12" i="2"/>
  <c r="W12" i="2"/>
  <c r="K12" i="2"/>
  <c r="B12" i="2"/>
  <c r="H12" i="2" l="1"/>
  <c r="B11" i="4"/>
  <c r="C11" i="4" l="1"/>
  <c r="R11" i="4" l="1"/>
  <c r="S11" i="4"/>
  <c r="O11" i="4"/>
  <c r="P11" i="4"/>
  <c r="Q11" i="4" l="1"/>
  <c r="T11" i="4"/>
  <c r="M11" i="4"/>
  <c r="L11" i="4"/>
  <c r="N11" i="4" s="1"/>
  <c r="J11" i="4"/>
  <c r="I11" i="4"/>
  <c r="K11" i="4" s="1"/>
  <c r="F11" i="4" l="1"/>
  <c r="G11" i="4"/>
  <c r="E11" i="4" l="1"/>
  <c r="H11" i="4"/>
  <c r="H13" i="3" l="1"/>
  <c r="T13" i="3"/>
  <c r="E13" i="3"/>
</calcChain>
</file>

<file path=xl/sharedStrings.xml><?xml version="1.0" encoding="utf-8"?>
<sst xmlns="http://schemas.openxmlformats.org/spreadsheetml/2006/main" count="3938" uniqueCount="609">
  <si>
    <t xml:space="preserve">عدد الدورات </t>
  </si>
  <si>
    <t xml:space="preserve">مجموع </t>
  </si>
  <si>
    <t>مجموع</t>
  </si>
  <si>
    <t>الوزارة</t>
  </si>
  <si>
    <t>عدد المعاهد</t>
  </si>
  <si>
    <t xml:space="preserve">دورات تدريبية </t>
  </si>
  <si>
    <t xml:space="preserve">دراسة نظامية </t>
  </si>
  <si>
    <t>العاملون</t>
  </si>
  <si>
    <t>عدد الدورات</t>
  </si>
  <si>
    <t>المتدربون</t>
  </si>
  <si>
    <t>الطلبة المقبولين</t>
  </si>
  <si>
    <t>الطلبة الموجودين</t>
  </si>
  <si>
    <t>اعضاء الهيئة التدريسية</t>
  </si>
  <si>
    <t>اعضاء الهيئة التدريبية</t>
  </si>
  <si>
    <t>مهنية</t>
  </si>
  <si>
    <t>تطويرية</t>
  </si>
  <si>
    <t>ذ</t>
  </si>
  <si>
    <t>أ</t>
  </si>
  <si>
    <t>مج</t>
  </si>
  <si>
    <t>ا</t>
  </si>
  <si>
    <t>الصحة</t>
  </si>
  <si>
    <t>النفط</t>
  </si>
  <si>
    <t>ديوان الوقف الشيعي</t>
  </si>
  <si>
    <t>المجموع</t>
  </si>
  <si>
    <t>المحافظة</t>
  </si>
  <si>
    <t>المثنى</t>
  </si>
  <si>
    <t>البصرة</t>
  </si>
  <si>
    <t>عدد المدارس</t>
  </si>
  <si>
    <t>دراسة نظامية</t>
  </si>
  <si>
    <t xml:space="preserve"> العاملون  </t>
  </si>
  <si>
    <t xml:space="preserve"> المتدربون</t>
  </si>
  <si>
    <t xml:space="preserve"> اعضاء الهيئة التدريسية</t>
  </si>
  <si>
    <t>كركوك</t>
  </si>
  <si>
    <t>ديالى</t>
  </si>
  <si>
    <t>بابل</t>
  </si>
  <si>
    <t>واسط</t>
  </si>
  <si>
    <t>ذي قار</t>
  </si>
  <si>
    <t>بغداد</t>
  </si>
  <si>
    <t>دورات تدريبية</t>
  </si>
  <si>
    <t>الطلبة المتدربين</t>
  </si>
  <si>
    <t>أعضاء الهيئة التدريسية</t>
  </si>
  <si>
    <t>كربلاء</t>
  </si>
  <si>
    <t>النجف</t>
  </si>
  <si>
    <t>القادسية</t>
  </si>
  <si>
    <t>ميسان</t>
  </si>
  <si>
    <t xml:space="preserve">اعضاء الهيئة التدريبية </t>
  </si>
  <si>
    <t xml:space="preserve"> اعضاء الهيئة التدريبية</t>
  </si>
  <si>
    <t xml:space="preserve"> العاملون </t>
  </si>
  <si>
    <t xml:space="preserve">عدد الدورات  </t>
  </si>
  <si>
    <t>عدد المراكز</t>
  </si>
  <si>
    <t xml:space="preserve">عدد المدارس </t>
  </si>
  <si>
    <t>جدول ( 7 )</t>
  </si>
  <si>
    <t>جدول  (8)</t>
  </si>
  <si>
    <t>جدول  (9)</t>
  </si>
  <si>
    <t>جدول  (10)</t>
  </si>
  <si>
    <t>جدول  (11)</t>
  </si>
  <si>
    <t xml:space="preserve"> العمل والشؤون الاجتماعية</t>
  </si>
  <si>
    <t>عدد اعداديات التمريض</t>
  </si>
  <si>
    <t>جدول  (12)</t>
  </si>
  <si>
    <t>جدول  (13)</t>
  </si>
  <si>
    <t>جدول  (14)</t>
  </si>
  <si>
    <t>جدول ( 15)</t>
  </si>
  <si>
    <t>القسم الأول</t>
  </si>
  <si>
    <t>مؤشرات رئيسـة</t>
  </si>
  <si>
    <t>الاتصالات</t>
  </si>
  <si>
    <t>الهجرة والمهجرين</t>
  </si>
  <si>
    <t>ديوان الوقف السني</t>
  </si>
  <si>
    <t>أعضاء الهيئة التدريبية</t>
  </si>
  <si>
    <t xml:space="preserve"> النفط</t>
  </si>
  <si>
    <t xml:space="preserve"> الاتصالات</t>
  </si>
  <si>
    <t xml:space="preserve"> الثقافة</t>
  </si>
  <si>
    <t xml:space="preserve"> العدل</t>
  </si>
  <si>
    <t>صلاح الدين</t>
  </si>
  <si>
    <t>ديوان الرقابة المالية</t>
  </si>
  <si>
    <t xml:space="preserve"> الشباب والرياضة</t>
  </si>
  <si>
    <t xml:space="preserve"> النقل</t>
  </si>
  <si>
    <t xml:space="preserve"> التخطيط</t>
  </si>
  <si>
    <t xml:space="preserve"> الصناعة والمعادن</t>
  </si>
  <si>
    <t xml:space="preserve"> التجارة</t>
  </si>
  <si>
    <t xml:space="preserve"> الموارد المائية</t>
  </si>
  <si>
    <t xml:space="preserve"> الكهرباء</t>
  </si>
  <si>
    <t xml:space="preserve"> الزراعة</t>
  </si>
  <si>
    <t xml:space="preserve"> التعليم العالي والبحث العلمي</t>
  </si>
  <si>
    <t xml:space="preserve"> التربية</t>
  </si>
  <si>
    <t xml:space="preserve"> المالية</t>
  </si>
  <si>
    <t xml:space="preserve"> العلوم والتكنولوجيا</t>
  </si>
  <si>
    <t>أمـانة بغــداد</t>
  </si>
  <si>
    <t>مجلس القضاء الأعلى</t>
  </si>
  <si>
    <t>مجلس محافظة واسط</t>
  </si>
  <si>
    <t>تابع جدول (14)</t>
  </si>
  <si>
    <t>مجلس القضاء الاعلى</t>
  </si>
  <si>
    <t>الخارجية</t>
  </si>
  <si>
    <t>الانبار</t>
  </si>
  <si>
    <t xml:space="preserve">المحافظة </t>
  </si>
  <si>
    <t xml:space="preserve">نينوى </t>
  </si>
  <si>
    <t>(3)ملاحظة عدد  المقبولين  من  العرب*</t>
  </si>
  <si>
    <t xml:space="preserve"> الثقافة والاثار</t>
  </si>
  <si>
    <t xml:space="preserve">مؤشرات رئيسة عن مراكز التدريب التابعة للقطاع الخاص حسب المحافظة  لسنة  2018  </t>
  </si>
  <si>
    <t>مؤشرات رئيسة عن المعاهد غير المرتبطة بهيئة التعليم التقني حسب الوزارة للعام الدراسي 2018 / 2019</t>
  </si>
  <si>
    <t>نينوى</t>
  </si>
  <si>
    <t xml:space="preserve">ذي قار </t>
  </si>
  <si>
    <t xml:space="preserve">الامانة العامة لمجلس الوزراء </t>
  </si>
  <si>
    <t xml:space="preserve"> الاعمار والاسكان  والبلديات </t>
  </si>
  <si>
    <t xml:space="preserve">البنك المركزي العراقي </t>
  </si>
  <si>
    <t xml:space="preserve"> الصحة والبيئة </t>
  </si>
  <si>
    <t xml:space="preserve"> محافظة </t>
  </si>
  <si>
    <t xml:space="preserve">شبكة الاعلام العراقي </t>
  </si>
  <si>
    <t xml:space="preserve">بابل </t>
  </si>
  <si>
    <t>مؤشرات رئيسة عن المدارس الدينية  ( الثانوية ) حسب المحافظة للعام الدراسي 2019/2018</t>
  </si>
  <si>
    <t>مؤشرات رئيسة عن معاهد التاهيل التابعة لوزارة العمل والشؤون الاجتماعية حسب المحافظة للعام الدراسي 2019/2018</t>
  </si>
  <si>
    <t>مؤشرات رئيسة عن المدارس الدينية  (الابتدائية ) حسب المحافظة للعام الدراسي 2019/2018</t>
  </si>
  <si>
    <t>مؤشرات رئيسة عن المدارس الدينية  (المتوسطة ) حسب المحافظة للعام الدراسي 2019/2018</t>
  </si>
  <si>
    <t>مؤشرات رئيسة عن المدارس الدينية  (الاعدادية ) حسب المحافظة للعام الدراسي 2019/2018</t>
  </si>
  <si>
    <t xml:space="preserve">مؤشرات رئيسة عن إعداديات التمريض والقبالة والتوليد حسب المحافظة للعام الدراسي 2018 /2019   </t>
  </si>
  <si>
    <t>مؤشرات رئيسة عن مراكز التدريب  للدورات المهنية والتطويرية التابعة للقطاع الحكومي حسب الوزارة لسنة 2018</t>
  </si>
  <si>
    <t>القسم الثاني</t>
  </si>
  <si>
    <t>المعاهد غير المرتبطة بهيئة التعليم التقني</t>
  </si>
  <si>
    <t xml:space="preserve">عدد الدورات التطويرية ومدتها وعدد المتدربين والراسبين  والتاركين والناجحين في المعاهد غير المرتبطة بهيئة التعليم التقني حسب الوزارة  والجنس لسنة 2018                                                                </t>
  </si>
  <si>
    <t>جدول  (16)</t>
  </si>
  <si>
    <t>عدد الدورات حسب مدتها</t>
  </si>
  <si>
    <t>الراسبون</t>
  </si>
  <si>
    <t>التاركون</t>
  </si>
  <si>
    <t>الناجحون</t>
  </si>
  <si>
    <t>أقل من شهر</t>
  </si>
  <si>
    <t>1- 3 شهر</t>
  </si>
  <si>
    <t>3- 6 شهر</t>
  </si>
  <si>
    <t>6 أشهر فاكثر</t>
  </si>
  <si>
    <t xml:space="preserve">وزارة الثقافة والاثار </t>
  </si>
  <si>
    <t>0</t>
  </si>
  <si>
    <t xml:space="preserve">وزارة الصحة والبيئة </t>
  </si>
  <si>
    <t xml:space="preserve">وزارة الاتصالات </t>
  </si>
  <si>
    <t xml:space="preserve">مجلس القضاء الاعلى </t>
  </si>
  <si>
    <t xml:space="preserve">وزارة النفط </t>
  </si>
  <si>
    <t xml:space="preserve"> </t>
  </si>
  <si>
    <t>عدد الدورات التطويرية  ومدتها وعدد المتدربين والراسبين والتاركين والناجحين في المعاهد غير المرتبطة بهيئة التعليم التقني حسب موضوع الدورة والجنس لسنة  2018</t>
  </si>
  <si>
    <t>جدول  (17)</t>
  </si>
  <si>
    <t>المهنة</t>
  </si>
  <si>
    <t xml:space="preserve">قانونية </t>
  </si>
  <si>
    <t>علوم صرفة</t>
  </si>
  <si>
    <t xml:space="preserve">علوم انسانية </t>
  </si>
  <si>
    <t>لغات</t>
  </si>
  <si>
    <t>احصاء</t>
  </si>
  <si>
    <t>مالية</t>
  </si>
  <si>
    <t>اجتماعية وثقافية</t>
  </si>
  <si>
    <t xml:space="preserve">هندسية </t>
  </si>
  <si>
    <t>دبلوماسية</t>
  </si>
  <si>
    <t>اقتصادية</t>
  </si>
  <si>
    <t>ادارية</t>
  </si>
  <si>
    <t>الامن الداخلي</t>
  </si>
  <si>
    <t>حاسبات</t>
  </si>
  <si>
    <t>اخرى</t>
  </si>
  <si>
    <t xml:space="preserve">عدد الطلبة العراقيين المقبولين والموجودين والتاركين في المعاهد غير المرتبطة بهيئة التعليم التقني حسب الوزارة والصف والجنس للعام الدراسي2019/2018  </t>
  </si>
  <si>
    <t>جدول   (18)</t>
  </si>
  <si>
    <t xml:space="preserve"> الوزارة </t>
  </si>
  <si>
    <t xml:space="preserve">الطلبة </t>
  </si>
  <si>
    <t xml:space="preserve">الصف الاول </t>
  </si>
  <si>
    <t xml:space="preserve">الصف الثاني </t>
  </si>
  <si>
    <t xml:space="preserve">الصف الثالث </t>
  </si>
  <si>
    <t xml:space="preserve">الصف الرابع </t>
  </si>
  <si>
    <t xml:space="preserve">الصف الخامس </t>
  </si>
  <si>
    <t xml:space="preserve">الصف السادس </t>
  </si>
  <si>
    <t xml:space="preserve">المجموع </t>
  </si>
  <si>
    <t xml:space="preserve">مج </t>
  </si>
  <si>
    <t>مقبولين</t>
  </si>
  <si>
    <t>موجودين</t>
  </si>
  <si>
    <t>تاركين</t>
  </si>
  <si>
    <t xml:space="preserve"> الثقافة والاثار </t>
  </si>
  <si>
    <t xml:space="preserve">محافظة </t>
  </si>
  <si>
    <t xml:space="preserve">موجودين </t>
  </si>
  <si>
    <t xml:space="preserve">عدد الطلبة العرب المقبولين والموجودين والتاركين في المعاهد غير المرتبطة بهيئة التعليم التقني حسب الوزارة والصف والجنس للعام الدراسي2019/2018  </t>
  </si>
  <si>
    <t>جدول ( 19)</t>
  </si>
  <si>
    <t xml:space="preserve">الثقافة والاثار </t>
  </si>
  <si>
    <t xml:space="preserve">عدد الطلبة الراسبين في المعاهد غير المرتبطة بهيئة التعليم التقني حسب الوزارة والصف والجنس للعام الدراسي  2018/2017 </t>
  </si>
  <si>
    <t>جدول  (20)</t>
  </si>
  <si>
    <t xml:space="preserve">الوزارة </t>
  </si>
  <si>
    <t xml:space="preserve">ذ </t>
  </si>
  <si>
    <t>الصحة ,والبيئة</t>
  </si>
  <si>
    <t>محافظة</t>
  </si>
  <si>
    <t xml:space="preserve">عدد الطلبة المتخرجين من المعاهد غير المرتبطة بهيئة التعليم التقني حسب الوزارة والجنس للعام الدراسي  2017/ 2018 </t>
  </si>
  <si>
    <t>جدول  (21)</t>
  </si>
  <si>
    <t xml:space="preserve"> المتخرجون</t>
  </si>
  <si>
    <t>ذكور</t>
  </si>
  <si>
    <t>إناث</t>
  </si>
  <si>
    <t xml:space="preserve"> الصحة والبيئة</t>
  </si>
  <si>
    <t xml:space="preserve">عدد اعضاء الهيئة التدريسية في المعاهد غير المرتبطة بهيئة التعليم التقني حسب الوزارة والشهادة والجنس للعام الدراسي 2018/ 2019 </t>
  </si>
  <si>
    <t>جدول (22)</t>
  </si>
  <si>
    <t>دبلوم</t>
  </si>
  <si>
    <t>بكالوريوس</t>
  </si>
  <si>
    <t>دبلوم عالي</t>
  </si>
  <si>
    <t>ماجستير</t>
  </si>
  <si>
    <t>دكتوراه</t>
  </si>
  <si>
    <t xml:space="preserve"> الصحة</t>
  </si>
  <si>
    <t xml:space="preserve"> الدولة لشؤون السياحة والآثار</t>
  </si>
  <si>
    <t xml:space="preserve">عدد اعضاء الهيئة التدريسية في المعاهد غير المرتبطة بهيئة التعليم التقني حسب الاختصاص  والشهادة والملاك والجنس للعام الدراسي 2018 /2019  </t>
  </si>
  <si>
    <t>جدول (23)</t>
  </si>
  <si>
    <t xml:space="preserve">الاختصــاص </t>
  </si>
  <si>
    <t>الملاك</t>
  </si>
  <si>
    <t xml:space="preserve">بكالوريوس </t>
  </si>
  <si>
    <t xml:space="preserve">دبلوم عالي </t>
  </si>
  <si>
    <t xml:space="preserve">ماجستير </t>
  </si>
  <si>
    <t xml:space="preserve">دكتوراه </t>
  </si>
  <si>
    <t xml:space="preserve">اخرى </t>
  </si>
  <si>
    <t>التمريض</t>
  </si>
  <si>
    <t>على الملاك</t>
  </si>
  <si>
    <t>منسب</t>
  </si>
  <si>
    <t>الصيدلة</t>
  </si>
  <si>
    <t>العلوم الادارية الاقتصادية</t>
  </si>
  <si>
    <t>العلوم الانسانية والاجتماعية</t>
  </si>
  <si>
    <t>العلوم الزراعية</t>
  </si>
  <si>
    <t>العلوم الصرفة</t>
  </si>
  <si>
    <t>العلوم الطبية</t>
  </si>
  <si>
    <t>القانون</t>
  </si>
  <si>
    <t xml:space="preserve">حقوق انسان </t>
  </si>
  <si>
    <t>علوم الفنون الجميلة والتطبيقية</t>
  </si>
  <si>
    <t>علوم سياسية</t>
  </si>
  <si>
    <t>علوم هندسية وتكنولوجية</t>
  </si>
  <si>
    <t xml:space="preserve"> المجموع </t>
  </si>
  <si>
    <t xml:space="preserve">عدد اعضاء الهيئة التدريبية في المعاهد غير المرتبطة بهيئة التعليم التقني حسب الوزارة والشهادة والجنس للعام الدراسي 2019/2018 </t>
  </si>
  <si>
    <t>جدول (24)</t>
  </si>
  <si>
    <t xml:space="preserve"> الوزارة</t>
  </si>
  <si>
    <t xml:space="preserve">بدون شهادة </t>
  </si>
  <si>
    <t xml:space="preserve">ابتدائية </t>
  </si>
  <si>
    <t xml:space="preserve">متوسطة </t>
  </si>
  <si>
    <t xml:space="preserve">اعدادية </t>
  </si>
  <si>
    <t xml:space="preserve">دبلوم </t>
  </si>
  <si>
    <t xml:space="preserve">مجلس القضاء الأعلى </t>
  </si>
  <si>
    <t xml:space="preserve">عدد اعضاء الهيئة التدريبية في المعاهد غير المرتبطة بهيئة التعليم التقني حسب الاختصاص والملاك والشهادة والجنس للعام الدراسي 2018/ 2019 </t>
  </si>
  <si>
    <t>جدول ( 25 )</t>
  </si>
  <si>
    <t xml:space="preserve">                                                                                                                                               </t>
  </si>
  <si>
    <t xml:space="preserve">القانون </t>
  </si>
  <si>
    <t xml:space="preserve">العلوم الزراعية </t>
  </si>
  <si>
    <t xml:space="preserve"> على الملاك</t>
  </si>
  <si>
    <t xml:space="preserve">عدد العاملين في المعاهد غير المرتبطة بهيئة التعليم التقني حسب  الوزارة والجنس للعام الدراسي 2018 /2019 </t>
  </si>
  <si>
    <r>
      <t>جدول (26</t>
    </r>
    <r>
      <rPr>
        <sz val="14"/>
        <rFont val="Arial"/>
        <family val="2"/>
      </rPr>
      <t>)</t>
    </r>
  </si>
  <si>
    <t>العاملين</t>
  </si>
  <si>
    <t>الصحة والبيئة</t>
  </si>
  <si>
    <t xml:space="preserve">المجمــوع </t>
  </si>
  <si>
    <t xml:space="preserve">عدد العاملين في المعاهد غير المرتبطة بهيئة التعليم التقني حسب العنوان الوظيفي والشهادة والجنس للعام الدراسي 2018 /2019 </t>
  </si>
  <si>
    <t>جدول (27)</t>
  </si>
  <si>
    <t>العنوان الوظيفي</t>
  </si>
  <si>
    <t>بدون شهادة</t>
  </si>
  <si>
    <t>ابتدائية</t>
  </si>
  <si>
    <t>متوسطة</t>
  </si>
  <si>
    <t>اعدادية</t>
  </si>
  <si>
    <t>مدير</t>
  </si>
  <si>
    <t>معاون مدير</t>
  </si>
  <si>
    <t>الفنيون</t>
  </si>
  <si>
    <t>العاملون في الادارة</t>
  </si>
  <si>
    <t>العاملون في الخدمات</t>
  </si>
  <si>
    <t>القسم الثالث</t>
  </si>
  <si>
    <t>معاهد التأهيل التابعة لوزارة العمل والشؤون الإجتماعية</t>
  </si>
  <si>
    <t xml:space="preserve">   عدد الطلبة العراقيين المقبولين والموجودين والتاركين في معاهد التأهيل التابعة لوزارة العمل والشؤون الإجتماعية حسب المحافظة واسم المعهد والصف والجنس للعام الدراسي 2019/2018   </t>
  </si>
  <si>
    <t>جدول  (28)</t>
  </si>
  <si>
    <t>اسم المعهد</t>
  </si>
  <si>
    <t xml:space="preserve">عدد الطلبة </t>
  </si>
  <si>
    <t>الصف الاول</t>
  </si>
  <si>
    <t xml:space="preserve">   الصف الثاني</t>
  </si>
  <si>
    <t>الصف الثالث</t>
  </si>
  <si>
    <t>الصف الرابع</t>
  </si>
  <si>
    <t>الصف الخامس</t>
  </si>
  <si>
    <t>الصف السادس</t>
  </si>
  <si>
    <t xml:space="preserve">معهد النور للمكفوفين </t>
  </si>
  <si>
    <t xml:space="preserve">بغداد </t>
  </si>
  <si>
    <t xml:space="preserve">معهد المنار للعوق الفيزياوي </t>
  </si>
  <si>
    <t xml:space="preserve">الانبار </t>
  </si>
  <si>
    <t xml:space="preserve">معهد الامل للصم </t>
  </si>
  <si>
    <t xml:space="preserve">مقبولين </t>
  </si>
  <si>
    <t xml:space="preserve">كربلاء </t>
  </si>
  <si>
    <t xml:space="preserve">معهد الرجاء للتخلف </t>
  </si>
  <si>
    <t xml:space="preserve">معهد الكفيل /لتخلف العقلي البسيط </t>
  </si>
  <si>
    <t xml:space="preserve">معهد الامام الحسين </t>
  </si>
  <si>
    <t xml:space="preserve">تاركين </t>
  </si>
  <si>
    <t xml:space="preserve">معهد الامل للصم والبكم </t>
  </si>
  <si>
    <t xml:space="preserve"> تابع جدول  (28)</t>
  </si>
  <si>
    <t xml:space="preserve">معهد الامل  لذوي الاحتياجات الخاصة </t>
  </si>
  <si>
    <t xml:space="preserve">معهد الامل/ لذوي الاحتياجات الخاصة </t>
  </si>
  <si>
    <t xml:space="preserve">معهد الرجاء لذوي الاحتياجات الخاصة </t>
  </si>
  <si>
    <t xml:space="preserve">معهد الامل الصم والبكم  </t>
  </si>
  <si>
    <t xml:space="preserve">معهد البراء النموذجي </t>
  </si>
  <si>
    <t xml:space="preserve">البصرة </t>
  </si>
  <si>
    <t xml:space="preserve">عدد الطلبة الراسبين في معاهد التأهيل التابعة لوزارة العمل والشؤون الإجتماعية  حسب المحافظة واسم المعهد والصف والجنس للعام الدراسي  2018/2017 </t>
  </si>
  <si>
    <t>جدول  (29)</t>
  </si>
  <si>
    <t xml:space="preserve">معهد المنارللعوق الفيزياوي </t>
  </si>
  <si>
    <t>معهد  الامل لذوي الاحتياجات الخاصة</t>
  </si>
  <si>
    <t>عدد الطلبة المتخرجين في معاهد التأهيل التابعة لوزارة  العمل والشؤون الإجتماعية حسب المحافظة واسم المعهد والجنس للعام الدراسي 2018/2017</t>
  </si>
  <si>
    <t>جدول  (30)</t>
  </si>
  <si>
    <t>المتخرجون</t>
  </si>
  <si>
    <t xml:space="preserve">معهد المنار  للعوق الفيزياوي </t>
  </si>
  <si>
    <t xml:space="preserve">معهد الكفيل لتخلف العقلي البسيط </t>
  </si>
  <si>
    <t xml:space="preserve">المثنى </t>
  </si>
  <si>
    <t xml:space="preserve">معهد الامل لذوي الاحتياجات الخاصة </t>
  </si>
  <si>
    <t>معهد النور للمكفوفين</t>
  </si>
  <si>
    <t xml:space="preserve">عدد اعضاء الهيئة التدريسية في معاهد التاهيل التابعة لوزارة العمل والشؤون الإجتماعية  حسب المحافظة والشهادة والجنس للعام الدراسي 2018/ 2019 </t>
  </si>
  <si>
    <t>جدول  ( 31 )</t>
  </si>
  <si>
    <t>عدد اعضاء الهيئة التدريسية في معاهد التاهيل التابعة لوزارة العمل والشؤون الإجتماعيــــة حسب الاختصاص والشهادة والملاك والجنس للعــــام الدراســــــــي 2018/ 2019</t>
  </si>
  <si>
    <t>جدول  ( 32 )</t>
  </si>
  <si>
    <t>العلوم الادارية والاقتصادية</t>
  </si>
  <si>
    <t>علوم الشريعة والفقه</t>
  </si>
  <si>
    <t>جدول  (33)</t>
  </si>
  <si>
    <t>عدد اعضاء الهيئة التدريبية في معاهد التاهيل التابعة لوزارة العمل والشؤون الإجتماعيــــة حسب الاختصاص والشهادة والملاك والجنس للعــــام الدراســــــــي 2018/ 2019</t>
  </si>
  <si>
    <t>جدول  ( 34 )</t>
  </si>
  <si>
    <t>ابدائية</t>
  </si>
  <si>
    <t>عدد العاملين في المعاهد التاهيل التابعة لوزارة العمل والشؤون الإجتماعية حسب المحافظة والجنس للعام الدراسي 2018/ 2019</t>
  </si>
  <si>
    <t>جدول (35)</t>
  </si>
  <si>
    <t>عدد العاملين في معاهد التاهيل التابعة لوزارة العمل  والشؤون الإجتماعية حسب العنوان الوظيفي والشهادة والجنس للعام الدراسي 2018/ 2019</t>
  </si>
  <si>
    <t>جدول(36)</t>
  </si>
  <si>
    <t>القسم الرابع</t>
  </si>
  <si>
    <t xml:space="preserve">المدارس الدينية </t>
  </si>
  <si>
    <t>( الابتدائية والمتوسطة والاعدادية والثانوية)</t>
  </si>
  <si>
    <t>جدول (37)</t>
  </si>
  <si>
    <t>الطلبة</t>
  </si>
  <si>
    <t>الصف الثاني</t>
  </si>
  <si>
    <t xml:space="preserve">ذكور </t>
  </si>
  <si>
    <t>أناث</t>
  </si>
  <si>
    <t>عدد الطلبة الراسبين في المدارس الدينية (الابتدائية ) حسب المحافظة والصف والجنس للعام الدراسي 2018/2017</t>
  </si>
  <si>
    <t>جدول (38)</t>
  </si>
  <si>
    <t>اناث</t>
  </si>
  <si>
    <t>عدد الطلبة المتخرجين من المدارس الدينية (الابتدائية ) حسب المحافظة والجنس للعام الدراسي 2018/2017</t>
  </si>
  <si>
    <t>جدول (39)</t>
  </si>
  <si>
    <t>ذكــور</t>
  </si>
  <si>
    <t>أنــاث</t>
  </si>
  <si>
    <t>عدد اعضاء الهيئة التدريسية في المدارس الدينية (الابتدائية ) حسب المحافظة والشهادة والملاك والجنس للعام الدراسي 2019/2018</t>
  </si>
  <si>
    <t>جدول (40)</t>
  </si>
  <si>
    <t>عدد اعضاء الهيئة التدريسية في المدارس الدينية (الابتدائية ) حسب الاختصاص والشهادة والملاك والجنس للعام الدراسي 2019/2018</t>
  </si>
  <si>
    <t>جدول (41)</t>
  </si>
  <si>
    <t>الاختصاص</t>
  </si>
  <si>
    <t xml:space="preserve">العلوم الصرفة </t>
  </si>
  <si>
    <t xml:space="preserve">العلوم الانسانية والاجتماعية </t>
  </si>
  <si>
    <t xml:space="preserve">العلوم الادارية الاقتصادية </t>
  </si>
  <si>
    <t xml:space="preserve">علوم الفقة والشريعة </t>
  </si>
  <si>
    <t>عدد العاملين في المدارس الدينية (الابتدائية ) حسب المحافظة والجنس للعام الدراسي 2019/2018</t>
  </si>
  <si>
    <t>جدول(42)</t>
  </si>
  <si>
    <t>العاملــــــــــــــــــــــــــــون</t>
  </si>
  <si>
    <t>عدد العاملين في المدارس الدينية (الابتدائية ) حسب العنوان الوظيفي والشهادة والجنس للعام الدراسي 2019/2018</t>
  </si>
  <si>
    <t>جدول (43)</t>
  </si>
  <si>
    <t>دكتواره</t>
  </si>
  <si>
    <t>الفنيين</t>
  </si>
  <si>
    <t xml:space="preserve">العاملون في الخدمات </t>
  </si>
  <si>
    <t>عدد الطلبة العراقيين المقبولين والموجودين والتاركين في المدارس الدينية (المتوسطة) حسب المحافظة  والصف والجنس للعام الدراسي 2019/2018</t>
  </si>
  <si>
    <t>جدول (44)</t>
  </si>
  <si>
    <t>عدد الطلبة</t>
  </si>
  <si>
    <t>`</t>
  </si>
  <si>
    <t>عدد الطلبة الراسبين في المدارس الدينية (المتوسطة) حسب المحافظة والصف والجنس للعام الدراسي 2018/2017</t>
  </si>
  <si>
    <t>جدول (45)</t>
  </si>
  <si>
    <t>عدد الطلبة المتخرجين من المدارس الدينية (المتوسطة) حسب المحافظة والجنس للعام الدراسي 2018/2017</t>
  </si>
  <si>
    <t>جدول (46)</t>
  </si>
  <si>
    <t>الـــــمـــجـــموع</t>
  </si>
  <si>
    <t>جدول (47)</t>
  </si>
  <si>
    <t xml:space="preserve">صلاح الدين </t>
  </si>
  <si>
    <t xml:space="preserve">  </t>
  </si>
  <si>
    <t>عدد اعضاء الهيئة التدريسية في المدارس الدينية (المتوسطة) حسب الاختصاص والشهادة والملاك والجنس للعام الدراسي 2019/2018</t>
  </si>
  <si>
    <t>جدول (48)</t>
  </si>
  <si>
    <t xml:space="preserve">علوم الفنون الجميلة والتطبيقية </t>
  </si>
  <si>
    <t>عدد العاملين في المدارس الدينية (المتوسطة) حسب المحافظة والجنس للعام الدراسي 2019/2018</t>
  </si>
  <si>
    <t>جدول(49)</t>
  </si>
  <si>
    <t>عدد العاملين في المدارس الدينية (المتوسطة) حسب العنوان الوظيفيي والشهادة والجنس الدراسي 2019/2018</t>
  </si>
  <si>
    <t>جدول (50)</t>
  </si>
  <si>
    <t>عدد الدورات التطويرية ومدتها وعدد المتدربين والراسبين والتاركين والناجحين في المدارس الدينية (اعدادية) حسب المحافظة والجنس لسنة 2018</t>
  </si>
  <si>
    <t>جدول (51)</t>
  </si>
  <si>
    <t xml:space="preserve">ديالى </t>
  </si>
  <si>
    <t>عدد الدورات التطويرية ومدتها وعدد المتدربين والراسبين والتاركين والناجحين في المدارس الدينية (الاعدادية) حسب موضوع الدورة والجنس لسنة 2018</t>
  </si>
  <si>
    <t>جدول (52)</t>
  </si>
  <si>
    <t>موضوع الدورة</t>
  </si>
  <si>
    <t xml:space="preserve">حاسبات </t>
  </si>
  <si>
    <t>عدد الطلبة العراقيين المقبولين والموجودين والتاركين في المدارس الدينية (الاعدادية ) حسب المحافظة  والصف والجنس للعام الدراسي 2019/2018</t>
  </si>
  <si>
    <t>جدول (53)</t>
  </si>
  <si>
    <t xml:space="preserve">القادسية </t>
  </si>
  <si>
    <t xml:space="preserve">ميسان </t>
  </si>
  <si>
    <t>عدد الطلبة الراسبين في المدارس الدينية (الاعدادية ) حسب المحافظة والصف والجنس للعام الدراسي 2018/2017</t>
  </si>
  <si>
    <t>جدول (54)</t>
  </si>
  <si>
    <t>عدد الطلبة المتخرجين من المدارس الدينية (الاعدادية ) حسب المحافظة والجنس للعام الدراسي 2018/2017</t>
  </si>
  <si>
    <t>جدول (55)</t>
  </si>
  <si>
    <t>عدد اعضاء الهيئة التدريسية في المدارس الدينية (الاعدادية ) حسب المحافظة والشهادة والملاك والجنس للعام الدراسي 2019/2018</t>
  </si>
  <si>
    <t>جدول (56)</t>
  </si>
  <si>
    <t>عدد اعضاء الهيئة التدريسية في المدارس الدينية (الاعدادية ) حسب الاختصاص والشهادة والملاك والجنس للعام الدراسي 2019/2018</t>
  </si>
  <si>
    <t>جدول (57)</t>
  </si>
  <si>
    <t xml:space="preserve">علوم هندسية وتكنلوجية </t>
  </si>
  <si>
    <t xml:space="preserve">علوم زراعية </t>
  </si>
  <si>
    <t>عدد العاملين في المدارس الدينية (الاعدادية ) حسب المحافظة والجنس للعام الدراسي 2019/2018</t>
  </si>
  <si>
    <t>جدول(58)</t>
  </si>
  <si>
    <t xml:space="preserve">واسط </t>
  </si>
  <si>
    <t>عدد العاملين في المدارس الدينية (الاعدادية ) حسب العنوان الوظيفي والشهادة والجنس للعام الدراسي 2019/2018</t>
  </si>
  <si>
    <t>جدول (59)</t>
  </si>
  <si>
    <t>عدد الدورات التطويرية ومدتها وعدد المتدربين والراسبين والتاركين والناجحين في المدارس الدينية (الثانوية) حسب المحافظة والجنس لسنة 2018</t>
  </si>
  <si>
    <t>جدول (60)</t>
  </si>
  <si>
    <t xml:space="preserve">كركوك </t>
  </si>
  <si>
    <t>عدد الدورات التطويرية ومدتها وعدد المتدربين والراسبين والتاركين والناجحين في المدارس الدينية (الثانوية) حسب موضوع الدورة والجنس لسنة 2018</t>
  </si>
  <si>
    <t>جدول (61)</t>
  </si>
  <si>
    <t>علوم انسانية</t>
  </si>
  <si>
    <t>عدد الطلبة العراقيين المقبولين والموجودين والتاركين في المدارس الدينية (الثانوية ) حسب المحافظة  والصف والجنس للعام الدراسي 2019/2018</t>
  </si>
  <si>
    <t>جدول (62)</t>
  </si>
  <si>
    <t>تابع جدول ( 62 )</t>
  </si>
  <si>
    <t>عدد الطلبة الراسبين في المدارس الدينية (الثانوية ) حسب المحافظة والصف والجنس للعام الدراسي 2018/2017</t>
  </si>
  <si>
    <t>جدول (63)</t>
  </si>
  <si>
    <t>عدد الطلبة المتخرجين من المدارس الدينية (الثانوية ) حسب المحافظة والجنس للعام الدراسي 2018/2017</t>
  </si>
  <si>
    <t>جدول (64)</t>
  </si>
  <si>
    <t>عدد اعضاء الهيئة التدريسية في المدارس الدينية (الثانوية ) حسب المحافظة والشهادة والملاك والجنس للعام الدراسي 2019/2018</t>
  </si>
  <si>
    <t>جدول (65)</t>
  </si>
  <si>
    <t>عدد اعضاء الهيئة التدريسية في المدارس الدينية (الثانوية ) حسب الاختصاص والشهادة والملاك والجنس للعام الدراسي 2019/2018</t>
  </si>
  <si>
    <t>جدول (66)</t>
  </si>
  <si>
    <t xml:space="preserve">العلوم الادارية والاقتصادية </t>
  </si>
  <si>
    <t xml:space="preserve">علوم الجميلة والتطبيقية </t>
  </si>
  <si>
    <t xml:space="preserve">على الملاك </t>
  </si>
  <si>
    <t xml:space="preserve">منسب </t>
  </si>
  <si>
    <t xml:space="preserve">علوم سياسية </t>
  </si>
  <si>
    <t>عدد العاملين في المدارس الدينية (الثانوية ) حسب المحافظة والجنس للعام الدراسي 2019/2018</t>
  </si>
  <si>
    <t>جدول(67)</t>
  </si>
  <si>
    <t>عدد العاملين في المدارس الدينية (الثانوية ) حسب العنوان الوظيفيي والشهادة والجنس للعام الدراسي 2019/2018</t>
  </si>
  <si>
    <t>جدول (68)</t>
  </si>
  <si>
    <t xml:space="preserve">                                                                                                                                                                                             </t>
  </si>
  <si>
    <t>القسم الخامس</t>
  </si>
  <si>
    <t>اعداديات التمريض والقبالة والتوليد</t>
  </si>
  <si>
    <t>عدد الدورات التطويرية ومدتها وعدد المتدربين والراسبين والتاركين والناجحين في إعداديات التمريض والقبالة والتوليد حسب المحافظة والجنس لسنة 2018</t>
  </si>
  <si>
    <t>جدول  (69)</t>
  </si>
  <si>
    <t>عدد الدورات التطويرية ومدتها وعدد المتدربين والراسبين والتاركين والناجحين في في إعداديات التمريض والقبالة والتوليد حسب موضوع الدورة والجنس لسنة 2018</t>
  </si>
  <si>
    <t>جدول  (70)</t>
  </si>
  <si>
    <t>تمريض</t>
  </si>
  <si>
    <t>عدد الطلبة المقبولين والموجودين والتاركين في إعداديات التمريض والقبالة والتوليد حسب المحافظة والصف والجنس للعام الدراسي 2019/2018</t>
  </si>
  <si>
    <t>جدول  (71)</t>
  </si>
  <si>
    <t xml:space="preserve"> تابع جدول  (71)</t>
  </si>
  <si>
    <t>عدد الطلبة الراسبين في إعداديات التمريض والقبالة والتوليد حسب المحافظة والصف والجنس للعام الدراسي 2018/2017</t>
  </si>
  <si>
    <t>جدول  (72)</t>
  </si>
  <si>
    <t>عدد الطلبة المتخرجين من إعداديات التمريض والقبالة والتوليد حسب المحافظة والجنس للعام الدراسي 2018/2017</t>
  </si>
  <si>
    <t>جدول  (73)</t>
  </si>
  <si>
    <t>عدد أعضاء الهيئة التدريسية في إعداديات التمريض والقبالة والتوليد حسب المحافظة والملاك والشهادة والجنس للعام الدراسي  2019/2018</t>
  </si>
  <si>
    <t>جدول  (74)</t>
  </si>
  <si>
    <t>أخرى</t>
  </si>
  <si>
    <t xml:space="preserve"> تابع جدول  (74)</t>
  </si>
  <si>
    <t>عدد أعضاءالهيئة التدريسية في إعداديات التمريض والقبالة والتوليد حسب الاختصاص والملاك والشهادة والجنس للعام الدراسي  2019/2018</t>
  </si>
  <si>
    <t>جدول  (75)</t>
  </si>
  <si>
    <t>جدول  (76)</t>
  </si>
  <si>
    <t>متوسطه</t>
  </si>
  <si>
    <t xml:space="preserve">               بغداد</t>
  </si>
  <si>
    <t>عدد أعضاءالهيئة التدريبية في إعداديات التمريض والقبالة والتوليد حسب الاختصاص والملاك والشهادة والجنس للعام الدراسي  2019/2018</t>
  </si>
  <si>
    <t>جدول  (77)</t>
  </si>
  <si>
    <t xml:space="preserve">العلوم لانسانية والاجتماعية </t>
  </si>
  <si>
    <t>عدد العاملين في إعداديات التمريض والقبالة والتوليد حسب المحافظة والجنس للعام الدراسي 2018 / 2019</t>
  </si>
  <si>
    <t>جدول  (78)</t>
  </si>
  <si>
    <t>العامـلـــــــــــــــــــــــــــــــون</t>
  </si>
  <si>
    <t>عدد العاملين في إعداديات التمريض والقبالة والتوليد حسب العنوان الوظيفي والشهادة والجنس للعام الدراسي 2018 / 2019</t>
  </si>
  <si>
    <t>جدول  (79)</t>
  </si>
  <si>
    <t>القسم السادس</t>
  </si>
  <si>
    <t xml:space="preserve">مراكز التدريب للدورات المهنية والتطويرية </t>
  </si>
  <si>
    <t>(التابعة للقطاع الحكومي)</t>
  </si>
  <si>
    <t>عدد الدورات المهنية ومدتها وعدد المتدربين والراسبين والتاركين والناجحين في مراكز التدريب (التابعة للقطاع الحكومي ) حسب الوزارة والجنس لسنة 2018</t>
  </si>
  <si>
    <t>جدول  (80)</t>
  </si>
  <si>
    <t>الكهرباء</t>
  </si>
  <si>
    <t>التعليم العالي والبحث العلمي</t>
  </si>
  <si>
    <t>وزارة الاعمار والاسكان والبلديات والاشغال</t>
  </si>
  <si>
    <t xml:space="preserve">وزارة الزراعة </t>
  </si>
  <si>
    <t>وزارة الاتصالات</t>
  </si>
  <si>
    <t>عدد الدورات المهنية ومدتها وعدد المتدربين والراسبين والتاركين والناجحين في مراكز التدريب (التابعة للقطاع الحكومي) حسب المهنة والجنس لسنة 2018</t>
  </si>
  <si>
    <t xml:space="preserve">  جدول  (81)</t>
  </si>
  <si>
    <t>صيانة اجهزة كهربائية</t>
  </si>
  <si>
    <t>قيادة سيارات</t>
  </si>
  <si>
    <t>ميكانيكي سيارات</t>
  </si>
  <si>
    <t>سيراميك</t>
  </si>
  <si>
    <t>خياطة</t>
  </si>
  <si>
    <t>اللحام</t>
  </si>
  <si>
    <t>صيانة موبايل</t>
  </si>
  <si>
    <t>الالكترون</t>
  </si>
  <si>
    <t>نجارة</t>
  </si>
  <si>
    <t>طباعة</t>
  </si>
  <si>
    <t>كهربائي سيارات</t>
  </si>
  <si>
    <t>المهارات الحياتية</t>
  </si>
  <si>
    <t>الحاسوب</t>
  </si>
  <si>
    <t>خراطة</t>
  </si>
  <si>
    <t>السيطرة الكهربائية</t>
  </si>
  <si>
    <t>البستنة والحدائق</t>
  </si>
  <si>
    <t>حدادة</t>
  </si>
  <si>
    <t>تأسيسات الكهرباء</t>
  </si>
  <si>
    <t>تابع جدول  (81)</t>
  </si>
  <si>
    <t>حلاقة</t>
  </si>
  <si>
    <t>الخط</t>
  </si>
  <si>
    <t>ابتكار الاعمال</t>
  </si>
  <si>
    <t>صيانة الحاسوب</t>
  </si>
  <si>
    <t>اعمال يدوية</t>
  </si>
  <si>
    <t>كاب</t>
  </si>
  <si>
    <t>تفصيل وخياطة</t>
  </si>
  <si>
    <t>صيانة مولدات</t>
  </si>
  <si>
    <t>ميكانيكي</t>
  </si>
  <si>
    <t>التكيف والتبريد</t>
  </si>
  <si>
    <t>تأسيسات صحية</t>
  </si>
  <si>
    <t>كهربائي</t>
  </si>
  <si>
    <t>بناء وانشاءات</t>
  </si>
  <si>
    <t>ميكانيك عام</t>
  </si>
  <si>
    <t>اعمال حرفية</t>
  </si>
  <si>
    <t>جلود</t>
  </si>
  <si>
    <t>تصوير</t>
  </si>
  <si>
    <t>صناعات غذائية</t>
  </si>
  <si>
    <t>صيانة السيارات</t>
  </si>
  <si>
    <t>صباغة الدور</t>
  </si>
  <si>
    <t>اتصالات</t>
  </si>
  <si>
    <t>صيانة وبرمجة الكاميرات والبصمة</t>
  </si>
  <si>
    <t>صيانة المنشات المائية</t>
  </si>
  <si>
    <t>مرشد سياحي</t>
  </si>
  <si>
    <t>تدبير منزلي</t>
  </si>
  <si>
    <t>صيانة شبكات ومحطات الامطار</t>
  </si>
  <si>
    <t>صيانة لوحات السيطرة</t>
  </si>
  <si>
    <t>عدد الدورات التطويرية ومدتها وعدد المتدربين والراسبين والتاركين والناجحين في مراكز التدريب (التابعة للقطاع الحكومي ) حسب الوزارة والجنس لسنة 2018</t>
  </si>
  <si>
    <t>جدول  (82)</t>
  </si>
  <si>
    <t>وزارة الثقافة والاثار</t>
  </si>
  <si>
    <t>وزارة النقل</t>
  </si>
  <si>
    <t>وزارة المهجرين والمهاجرين</t>
  </si>
  <si>
    <t>وزارة الموارد المائية</t>
  </si>
  <si>
    <t>البنك العراقي المركزي</t>
  </si>
  <si>
    <t>تابع جدول  (82)</t>
  </si>
  <si>
    <t>وزارة التخطيط</t>
  </si>
  <si>
    <t>شبكة الاعلام العراقي</t>
  </si>
  <si>
    <t>وزارة الخارجية</t>
  </si>
  <si>
    <t>الامانة العامة لمجلس الوزراء</t>
  </si>
  <si>
    <t>وزارة الصناعة والمعادن</t>
  </si>
  <si>
    <t>امانة بغداد</t>
  </si>
  <si>
    <t>وزارة المالية</t>
  </si>
  <si>
    <t>وزارة العلوم والتكنولوجيا</t>
  </si>
  <si>
    <t>عدد الدورات التطويرية  ومدتها وعدد المتدربين والراسبين والتاركين والناجحين في مراكز التدريب (التابعة للقطاع الحكومي) حسب موضوع الدورة والجنس لسنة 2018</t>
  </si>
  <si>
    <t>جدول  (83)</t>
  </si>
  <si>
    <t>اسعافات اولية</t>
  </si>
  <si>
    <t>قانونية</t>
  </si>
  <si>
    <t>علوم زراعية</t>
  </si>
  <si>
    <t>هندسية</t>
  </si>
  <si>
    <t>علوم طبية</t>
  </si>
  <si>
    <t>ثقافة صحية</t>
  </si>
  <si>
    <t>ثقافة زراعية</t>
  </si>
  <si>
    <t>عدد أعضاء الهيئة التدريسية في مراكز التدريب (التابعة للقطاع الحكومي) حسب الوزارة والشهادة والجنس السنة 2018</t>
  </si>
  <si>
    <t>جدول  (84)</t>
  </si>
  <si>
    <t xml:space="preserve"> الاعمار والاسكان والبلديات   والاشغال العامة</t>
  </si>
  <si>
    <t>الصناعة والمعادن</t>
  </si>
  <si>
    <t>المالية</t>
  </si>
  <si>
    <t xml:space="preserve"> الهجرة والمهجرين</t>
  </si>
  <si>
    <t>البنك المركزي العراقي</t>
  </si>
  <si>
    <t>العمل والشؤون الاجتماعية</t>
  </si>
  <si>
    <t>العلوم والتكنولوجيا</t>
  </si>
  <si>
    <t>عدد أعضاء الهيئة التدريسية في مراكز التدريب (التابعة للقطاع الحكومي) حسب الاختصاص والشهادة والملاك والجنس لسنة 2018</t>
  </si>
  <si>
    <t>جدول  (85)</t>
  </si>
  <si>
    <t>طب الاسنان</t>
  </si>
  <si>
    <t>علوم الطب البيطري</t>
  </si>
  <si>
    <t>تابع جدول  (85)</t>
  </si>
  <si>
    <t>علوم القانون والتشريع</t>
  </si>
  <si>
    <t>الدراسات القومية والاشتراكية</t>
  </si>
  <si>
    <t>علوم عسكرية</t>
  </si>
  <si>
    <t xml:space="preserve"> الملاك</t>
  </si>
  <si>
    <t>عدد أعضاء الهيئة التدريبية في مراكز التدريب (التابعة للقطاع الحكومي) حسب الوزارة والشهادة والجنس السنة 2018</t>
  </si>
  <si>
    <t>جدول  (86)</t>
  </si>
  <si>
    <t>أبتدائية</t>
  </si>
  <si>
    <t xml:space="preserve"> الاعمار والاسكان والبلديات والاشغال العامة</t>
  </si>
  <si>
    <t>عدد أعضاء الهيئة التدريبية في مراكز التدريب (التابعة للقطاع الحكومي) حسب الاختصاص والشهادة والملاك والجنس لسنة 2018</t>
  </si>
  <si>
    <t>جدول  (87)</t>
  </si>
  <si>
    <t>تابع جدول  (87)</t>
  </si>
  <si>
    <t>المجموع الكلي</t>
  </si>
  <si>
    <t>عدد العاملين في مراكز التدريب (التابعة للقطاع الحكومي) حسب الوزارة والجنس لسنة 2018</t>
  </si>
  <si>
    <t>جدول  (88)</t>
  </si>
  <si>
    <t xml:space="preserve">اناث </t>
  </si>
  <si>
    <t>عدد العاملين في مراكز التدريب (التابعة للقطاع الحكومي) حسب العنوان الوظيفي والشهادة والجنس لسنة 2018</t>
  </si>
  <si>
    <t>جدول (89)</t>
  </si>
  <si>
    <t>بكلوريوس</t>
  </si>
  <si>
    <t xml:space="preserve">مدير </t>
  </si>
  <si>
    <t>القسم السابع</t>
  </si>
  <si>
    <t>مراكز التدريب التابعة للقطاع الخاص</t>
  </si>
  <si>
    <t>عدد الدورات المهنية ومدتها وعدد المتدربين والراسبين والتاركين والناجحين في مراكز التدريب (التابعة للقطاع الخاص) حسب المحافظة والجنس لسنة 2018</t>
  </si>
  <si>
    <t>جدول  (90)</t>
  </si>
  <si>
    <t>عدد الدورات المهنية ومدتها وعدد المتدربين والراسبين والتاركين والناجحين في مراكز التدريب (التابعة للقطاع الخاص) حسب المهنة والجنس لسنة 2018</t>
  </si>
  <si>
    <t>جدول  (91)</t>
  </si>
  <si>
    <t xml:space="preserve">خياطة </t>
  </si>
  <si>
    <t xml:space="preserve">ميكانيكي سيارات </t>
  </si>
  <si>
    <t>عدد الدورات التطويرية ومدتها وعدد المتدربين والراسبين والتاركين والناجحين في مراكز التدريب (التابعة للقطاع الخاص) حسب المحافظة والجنس لسنة 2018</t>
  </si>
  <si>
    <t>جدول  (92)</t>
  </si>
  <si>
    <t>عدد الدورات التطويرية ومدتها وعدد المتدربين والراسبين والتاركين والناجحين في مراكز التدريب (التابعة للقطاع الخاص) حسب موضوع الدورة والجنس لسنة 2018</t>
  </si>
  <si>
    <t>جدول  (93)</t>
  </si>
  <si>
    <t>عدد أعضاء الهيئة التدريسية في مراكز التدريب (التابعة للقطاع الخاص) حسب المحافظة والشهادة والجنس لسنة 2018</t>
  </si>
  <si>
    <t>جدول  (94)</t>
  </si>
  <si>
    <t>عدد أعضاء الهيئة التدريسية في مراكز التدريب (التابعة للقطاع الخاص)  حسب الاختصاص والملاك والشهادة والجنس لسنة 2018</t>
  </si>
  <si>
    <t>جدول  (95)</t>
  </si>
  <si>
    <t xml:space="preserve">العلوم الطبية </t>
  </si>
  <si>
    <t>عدد أعضاء الهيئة التدريبية في مراكز التدريب (التابعة للقطاع الخاص) حسب المحافظة والشهادة والجنس لسنة 2018</t>
  </si>
  <si>
    <t>جدول  (96)</t>
  </si>
  <si>
    <t>عدد أعضاء الهيئة التدريبية في مراكز التدريب (التابعة للقطاع الخاص)  حسب الاختصاص والملاك والشهادة والجنس لسنة 2018</t>
  </si>
  <si>
    <t>جدول  (97)</t>
  </si>
  <si>
    <t>عدد العاملين في مراكز التدريب (التابعة للقطاع الخاص) حسب المحافظة والجنس لسنة 2018</t>
  </si>
  <si>
    <t>جدول  (98)</t>
  </si>
  <si>
    <t>عدد العاملين في مراكز التدريب (التابعة للقطاع الخاص) حسب العنوان الوظيفي والشهادة والجنس لسنة 2018</t>
  </si>
  <si>
    <t>جدول  (99)</t>
  </si>
  <si>
    <r>
      <t>م</t>
    </r>
    <r>
      <rPr>
        <b/>
        <sz val="14"/>
        <color theme="1"/>
        <rFont val="Calibri"/>
        <family val="2"/>
        <scheme val="minor"/>
      </rPr>
      <t>صروفات وايرادات وحدات التعليم الموازي والتدريب المهني والتطويري في القطاع الخاص حسب المحافظة لسنة 2018</t>
    </r>
  </si>
  <si>
    <t>جدول  (100)</t>
  </si>
  <si>
    <t>الاجور  والمزايا المدفوعة</t>
  </si>
  <si>
    <t xml:space="preserve">مجموع المستلزمات السلعية </t>
  </si>
  <si>
    <t xml:space="preserve">مجموع المستلزمات الخدمية </t>
  </si>
  <si>
    <t xml:space="preserve">الايرادات </t>
  </si>
  <si>
    <t xml:space="preserve">ايراد النقل </t>
  </si>
  <si>
    <t xml:space="preserve">تبرعات ومساعدات </t>
  </si>
  <si>
    <t xml:space="preserve">ايرادات اخرى </t>
  </si>
  <si>
    <t>مجموع الايرادات</t>
  </si>
  <si>
    <t xml:space="preserve">المبلغ الصافي </t>
  </si>
  <si>
    <t>قيمة الموجودات الثابتة في وحدات التعليم الموازي والتدريب المهني والتطويري في القطاع الخاص حسب المحافظة لسنة 2018</t>
  </si>
  <si>
    <t>جدول  (101)</t>
  </si>
  <si>
    <t xml:space="preserve">نوع الموجود </t>
  </si>
  <si>
    <t xml:space="preserve">القيمة الدفترية كما في 1-1 بداية السنة </t>
  </si>
  <si>
    <t xml:space="preserve">من الانتاج المحلي </t>
  </si>
  <si>
    <t xml:space="preserve">من الانتاج المستورد </t>
  </si>
  <si>
    <t xml:space="preserve">الموجودات الثابتة المستبعدة </t>
  </si>
  <si>
    <t xml:space="preserve">اندثار العام الحالي </t>
  </si>
  <si>
    <t xml:space="preserve">القيمة الدفترية كما في 31-12 نهاية السنة </t>
  </si>
  <si>
    <t>اثاث</t>
  </si>
  <si>
    <t xml:space="preserve">وسائط النقل </t>
  </si>
  <si>
    <t>الاراضي</t>
  </si>
  <si>
    <t>مباني ومنشأت</t>
  </si>
  <si>
    <t xml:space="preserve">الآت ومعدات </t>
  </si>
  <si>
    <t xml:space="preserve">عدد وقوالب </t>
  </si>
  <si>
    <t xml:space="preserve">اثاث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</si>
</sst>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د.ع.‏&quot;\ * #,##0_-;_-&quot;د.ع.‏&quot;\ * #,##0\-;_-&quot;د.ع.‏&quot;\ * &quot;-&quot;_-;_-@_-"/>
    <numFmt numFmtId="165" formatCode="_-* #,##0_-;_-* #,##0\-;_-* &quot;-&quot;_-;_-@_-"/>
    <numFmt numFmtId="166" formatCode="_-&quot;د.ع.‏&quot;\ * #,##0.00_-;_-&quot;د.ع.‏&quot;\ * #,##0.00\-;_-&quot;د.ع.‏&quot;\ * &quot;-&quot;??_-;_-@_-"/>
    <numFmt numFmtId="167" formatCode="_-* #,##0.00_-;_-* #,##0.00\-;_-* &quot;-&quot;??_-;_-@_-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Simplified Arabic"/>
      <family val="1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Simplified Arabic"/>
      <family val="1"/>
    </font>
    <font>
      <b/>
      <sz val="12"/>
      <color theme="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32"/>
      <name val="Arial"/>
      <family val="2"/>
    </font>
    <font>
      <sz val="72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name val="Arial"/>
      <family val="2"/>
    </font>
    <font>
      <b/>
      <sz val="14"/>
      <name val="PT Bold Heading"/>
      <charset val="178"/>
    </font>
    <font>
      <b/>
      <sz val="12"/>
      <name val="PT Bold Heading"/>
      <charset val="178"/>
    </font>
    <font>
      <sz val="20"/>
      <name val="Arial"/>
      <family val="2"/>
    </font>
    <font>
      <b/>
      <sz val="10"/>
      <name val="Arial"/>
      <family val="2"/>
    </font>
    <font>
      <sz val="26"/>
      <color indexed="10"/>
      <name val="Arial"/>
      <family val="2"/>
    </font>
    <font>
      <sz val="10"/>
      <color indexed="10"/>
      <name val="Arial"/>
      <family val="2"/>
    </font>
    <font>
      <sz val="22"/>
      <name val="Arial"/>
      <family val="2"/>
    </font>
    <font>
      <b/>
      <sz val="10"/>
      <name val="PT Bold Heading"/>
      <charset val="178"/>
    </font>
    <font>
      <b/>
      <sz val="13"/>
      <name val="Arial"/>
      <family val="2"/>
    </font>
    <font>
      <b/>
      <sz val="11"/>
      <name val="PT Bold Heading"/>
      <charset val="178"/>
    </font>
    <font>
      <sz val="16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14"/>
      <color rgb="FF00000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b/>
      <sz val="16"/>
      <color rgb="FF00000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</borders>
  <cellStyleXfs count="1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6" fillId="0" borderId="0"/>
    <xf numFmtId="0" fontId="2" fillId="0" borderId="0"/>
    <xf numFmtId="0" fontId="1" fillId="0" borderId="0"/>
    <xf numFmtId="0" fontId="2" fillId="0" borderId="0"/>
  </cellStyleXfs>
  <cellXfs count="1015">
    <xf numFmtId="0" fontId="0" fillId="0" borderId="0" xfId="0"/>
    <xf numFmtId="0" fontId="0" fillId="2" borderId="0" xfId="0" applyFill="1"/>
    <xf numFmtId="0" fontId="2" fillId="0" borderId="0" xfId="1"/>
    <xf numFmtId="0" fontId="4" fillId="0" borderId="3" xfId="7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right" vertical="center" indent="2"/>
    </xf>
    <xf numFmtId="0" fontId="4" fillId="0" borderId="3" xfId="1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6" xfId="7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7" applyFont="1" applyFill="1" applyBorder="1" applyAlignment="1">
      <alignment horizontal="right" vertical="center"/>
    </xf>
    <xf numFmtId="0" fontId="4" fillId="0" borderId="10" xfId="7" applyFont="1" applyFill="1" applyBorder="1" applyAlignment="1">
      <alignment horizontal="right" vertical="center"/>
    </xf>
    <xf numFmtId="0" fontId="4" fillId="0" borderId="9" xfId="7" applyFont="1" applyFill="1" applyBorder="1" applyAlignment="1">
      <alignment horizontal="right" vertical="center"/>
    </xf>
    <xf numFmtId="0" fontId="5" fillId="0" borderId="8" xfId="9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left" vertical="center" wrapText="1" indent="1"/>
    </xf>
    <xf numFmtId="0" fontId="4" fillId="0" borderId="0" xfId="9" applyFont="1" applyFill="1" applyBorder="1" applyAlignment="1">
      <alignment horizontal="right" vertical="center" indent="1"/>
    </xf>
    <xf numFmtId="0" fontId="12" fillId="2" borderId="11" xfId="0" applyFont="1" applyFill="1" applyBorder="1" applyAlignment="1"/>
    <xf numFmtId="0" fontId="15" fillId="0" borderId="0" xfId="0" applyFont="1" applyAlignment="1"/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readingOrder="2"/>
    </xf>
    <xf numFmtId="0" fontId="4" fillId="0" borderId="9" xfId="7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4" fillId="0" borderId="3" xfId="8" applyFont="1" applyFill="1" applyBorder="1" applyAlignment="1">
      <alignment horizontal="center" vertical="center"/>
    </xf>
    <xf numFmtId="0" fontId="4" fillId="0" borderId="10" xfId="7" applyFont="1" applyFill="1" applyBorder="1" applyAlignment="1">
      <alignment horizontal="center" vertical="center"/>
    </xf>
    <xf numFmtId="0" fontId="4" fillId="0" borderId="0" xfId="7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right"/>
    </xf>
    <xf numFmtId="0" fontId="4" fillId="0" borderId="1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 vertical="center" indent="1"/>
    </xf>
    <xf numFmtId="0" fontId="4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/>
    </xf>
    <xf numFmtId="0" fontId="4" fillId="0" borderId="12" xfId="7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1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 readingOrder="2"/>
    </xf>
    <xf numFmtId="0" fontId="17" fillId="0" borderId="0" xfId="0" applyFont="1" applyFill="1" applyBorder="1" applyAlignment="1">
      <alignment horizontal="center" vertical="center" wrapText="1" readingOrder="2"/>
    </xf>
    <xf numFmtId="0" fontId="4" fillId="0" borderId="3" xfId="1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/>
    </xf>
    <xf numFmtId="0" fontId="9" fillId="0" borderId="1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vertical="center" indent="2"/>
    </xf>
    <xf numFmtId="0" fontId="10" fillId="0" borderId="6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9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readingOrder="2"/>
    </xf>
    <xf numFmtId="0" fontId="4" fillId="0" borderId="0" xfId="1" applyFont="1" applyFill="1" applyBorder="1" applyAlignment="1">
      <alignment horizontal="right" vertical="center"/>
    </xf>
    <xf numFmtId="0" fontId="7" fillId="0" borderId="3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horizontal="right" vertical="center"/>
    </xf>
    <xf numFmtId="0" fontId="4" fillId="0" borderId="3" xfId="9" applyFont="1" applyFill="1" applyBorder="1" applyAlignment="1">
      <alignment horizontal="right" vertical="center" wrapText="1"/>
    </xf>
    <xf numFmtId="0" fontId="4" fillId="0" borderId="4" xfId="9" applyFont="1" applyFill="1" applyBorder="1" applyAlignment="1">
      <alignment horizontal="right" vertical="center" wrapText="1"/>
    </xf>
    <xf numFmtId="0" fontId="4" fillId="0" borderId="9" xfId="9" applyFont="1" applyFill="1" applyBorder="1" applyAlignment="1">
      <alignment horizontal="right" vertical="center" wrapText="1"/>
    </xf>
    <xf numFmtId="0" fontId="4" fillId="0" borderId="0" xfId="9" applyFont="1" applyFill="1" applyBorder="1" applyAlignment="1">
      <alignment horizontal="right" vertical="center" wrapText="1"/>
    </xf>
    <xf numFmtId="0" fontId="4" fillId="0" borderId="15" xfId="9" applyFont="1" applyFill="1" applyBorder="1" applyAlignment="1">
      <alignment horizontal="right" vertical="center" wrapText="1"/>
    </xf>
    <xf numFmtId="0" fontId="4" fillId="0" borderId="10" xfId="9" applyFont="1" applyFill="1" applyBorder="1" applyAlignment="1">
      <alignment horizontal="right" vertical="center" wrapText="1"/>
    </xf>
    <xf numFmtId="0" fontId="4" fillId="0" borderId="3" xfId="9" applyFont="1" applyBorder="1" applyAlignment="1">
      <alignment horizontal="right" vertical="center" wrapText="1"/>
    </xf>
    <xf numFmtId="0" fontId="4" fillId="0" borderId="0" xfId="7" applyFont="1" applyFill="1" applyBorder="1" applyAlignment="1">
      <alignment horizontal="center" vertical="center"/>
    </xf>
    <xf numFmtId="0" fontId="4" fillId="0" borderId="0" xfId="7" applyFont="1" applyFill="1" applyBorder="1" applyAlignment="1">
      <alignment horizontal="center" vertical="center"/>
    </xf>
    <xf numFmtId="0" fontId="4" fillId="0" borderId="0" xfId="9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7" applyFont="1" applyFill="1" applyBorder="1" applyAlignment="1">
      <alignment horizontal="center" vertical="center"/>
    </xf>
    <xf numFmtId="0" fontId="4" fillId="2" borderId="10" xfId="7" applyFont="1" applyFill="1" applyBorder="1" applyAlignment="1">
      <alignment horizontal="right"/>
    </xf>
    <xf numFmtId="0" fontId="4" fillId="2" borderId="3" xfId="7" applyFont="1" applyFill="1" applyBorder="1" applyAlignment="1">
      <alignment horizontal="right"/>
    </xf>
    <xf numFmtId="0" fontId="4" fillId="2" borderId="0" xfId="7" applyFont="1" applyFill="1" applyBorder="1" applyAlignment="1">
      <alignment horizontal="right"/>
    </xf>
    <xf numFmtId="0" fontId="4" fillId="2" borderId="9" xfId="7" applyFont="1" applyFill="1" applyBorder="1" applyAlignment="1">
      <alignment horizontal="right"/>
    </xf>
    <xf numFmtId="0" fontId="4" fillId="0" borderId="15" xfId="9" applyFont="1" applyFill="1" applyBorder="1" applyAlignment="1">
      <alignment horizontal="center" vertical="center" wrapText="1"/>
    </xf>
    <xf numFmtId="0" fontId="4" fillId="0" borderId="15" xfId="9" applyFont="1" applyFill="1" applyBorder="1" applyAlignment="1">
      <alignment horizontal="center" vertical="center"/>
    </xf>
    <xf numFmtId="0" fontId="4" fillId="0" borderId="3" xfId="9" applyFont="1" applyFill="1" applyBorder="1" applyAlignment="1">
      <alignment horizontal="center" vertical="center" wrapText="1"/>
    </xf>
    <xf numFmtId="0" fontId="4" fillId="0" borderId="3" xfId="9" applyFont="1" applyFill="1" applyBorder="1" applyAlignment="1">
      <alignment horizontal="center" vertical="center"/>
    </xf>
    <xf numFmtId="0" fontId="4" fillId="0" borderId="3" xfId="9" applyFont="1" applyBorder="1" applyAlignment="1">
      <alignment horizontal="center" vertical="center"/>
    </xf>
    <xf numFmtId="0" fontId="4" fillId="0" borderId="10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center" vertical="center" wrapText="1"/>
    </xf>
    <xf numFmtId="0" fontId="4" fillId="0" borderId="4" xfId="9" applyFont="1" applyFill="1" applyBorder="1" applyAlignment="1">
      <alignment horizontal="center" vertical="center"/>
    </xf>
    <xf numFmtId="0" fontId="4" fillId="0" borderId="10" xfId="9" applyFont="1" applyFill="1" applyBorder="1" applyAlignment="1">
      <alignment horizontal="center" vertical="center" wrapText="1"/>
    </xf>
    <xf numFmtId="0" fontId="4" fillId="0" borderId="3" xfId="9" applyFont="1" applyBorder="1" applyAlignment="1">
      <alignment horizontal="center" vertical="center" wrapText="1"/>
    </xf>
    <xf numFmtId="0" fontId="4" fillId="0" borderId="0" xfId="9" applyFont="1" applyBorder="1" applyAlignment="1">
      <alignment horizontal="center" vertical="center" wrapText="1"/>
    </xf>
    <xf numFmtId="0" fontId="4" fillId="0" borderId="0" xfId="9" applyFont="1" applyBorder="1" applyAlignment="1">
      <alignment horizontal="center" vertical="center"/>
    </xf>
    <xf numFmtId="0" fontId="4" fillId="0" borderId="9" xfId="9" applyFont="1" applyFill="1" applyBorder="1" applyAlignment="1">
      <alignment horizontal="center" vertical="center" wrapText="1"/>
    </xf>
    <xf numFmtId="0" fontId="4" fillId="0" borderId="9" xfId="9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4" fillId="0" borderId="6" xfId="7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3" xfId="1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7" applyFont="1" applyFill="1" applyBorder="1" applyAlignment="1">
      <alignment horizontal="center" vertical="center"/>
    </xf>
    <xf numFmtId="0" fontId="4" fillId="2" borderId="3" xfId="7" applyFont="1" applyFill="1" applyBorder="1" applyAlignment="1">
      <alignment horizontal="center" vertical="center"/>
    </xf>
    <xf numFmtId="0" fontId="4" fillId="2" borderId="6" xfId="7" applyFont="1" applyFill="1" applyBorder="1" applyAlignment="1">
      <alignment horizontal="center" vertical="center"/>
    </xf>
    <xf numFmtId="0" fontId="4" fillId="2" borderId="9" xfId="7" applyFont="1" applyFill="1" applyBorder="1" applyAlignment="1">
      <alignment horizontal="center" vertical="center"/>
    </xf>
    <xf numFmtId="0" fontId="4" fillId="0" borderId="4" xfId="9" applyFont="1" applyFill="1" applyBorder="1" applyAlignment="1"/>
    <xf numFmtId="0" fontId="4" fillId="2" borderId="15" xfId="9" applyFont="1" applyFill="1" applyBorder="1" applyAlignment="1">
      <alignment horizontal="center" vertical="center"/>
    </xf>
    <xf numFmtId="0" fontId="4" fillId="2" borderId="3" xfId="9" applyFont="1" applyFill="1" applyBorder="1" applyAlignment="1">
      <alignment horizontal="center" vertical="center"/>
    </xf>
    <xf numFmtId="0" fontId="4" fillId="2" borderId="10" xfId="9" applyFont="1" applyFill="1" applyBorder="1" applyAlignment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2" borderId="4" xfId="9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right" vertical="center" indent="1"/>
    </xf>
    <xf numFmtId="0" fontId="4" fillId="2" borderId="0" xfId="9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1" applyFont="1" applyAlignment="1"/>
    <xf numFmtId="0" fontId="10" fillId="0" borderId="0" xfId="13" applyFont="1" applyFill="1"/>
    <xf numFmtId="0" fontId="8" fillId="0" borderId="5" xfId="13" applyFont="1" applyFill="1" applyBorder="1" applyAlignment="1">
      <alignment vertical="center"/>
    </xf>
    <xf numFmtId="0" fontId="10" fillId="0" borderId="0" xfId="13" applyFont="1" applyFill="1" applyAlignment="1">
      <alignment horizontal="center" vertical="center"/>
    </xf>
    <xf numFmtId="0" fontId="4" fillId="0" borderId="12" xfId="13" applyFont="1" applyFill="1" applyBorder="1" applyAlignment="1">
      <alignment horizontal="center" vertical="center" wrapText="1"/>
    </xf>
    <xf numFmtId="49" fontId="4" fillId="0" borderId="12" xfId="13" applyNumberFormat="1" applyFont="1" applyFill="1" applyBorder="1" applyAlignment="1">
      <alignment horizontal="center" vertical="center" wrapText="1" readingOrder="2"/>
    </xf>
    <xf numFmtId="0" fontId="4" fillId="0" borderId="12" xfId="13" applyFont="1" applyFill="1" applyBorder="1" applyAlignment="1">
      <alignment horizontal="center" vertical="center"/>
    </xf>
    <xf numFmtId="0" fontId="10" fillId="0" borderId="13" xfId="13" applyFont="1" applyFill="1" applyBorder="1" applyAlignment="1">
      <alignment horizontal="right" vertical="center" wrapText="1" readingOrder="2"/>
    </xf>
    <xf numFmtId="0" fontId="4" fillId="0" borderId="13" xfId="13" applyFont="1" applyFill="1" applyBorder="1" applyAlignment="1">
      <alignment horizontal="center" vertical="center" wrapText="1"/>
    </xf>
    <xf numFmtId="49" fontId="4" fillId="0" borderId="13" xfId="13" applyNumberFormat="1" applyFont="1" applyFill="1" applyBorder="1" applyAlignment="1">
      <alignment horizontal="center" vertical="center" wrapText="1" readingOrder="2"/>
    </xf>
    <xf numFmtId="0" fontId="4" fillId="0" borderId="13" xfId="13" applyFont="1" applyFill="1" applyBorder="1" applyAlignment="1">
      <alignment horizontal="center" vertical="center"/>
    </xf>
    <xf numFmtId="0" fontId="10" fillId="0" borderId="3" xfId="13" applyFont="1" applyFill="1" applyBorder="1" applyAlignment="1">
      <alignment horizontal="right" vertical="center" wrapText="1" readingOrder="2"/>
    </xf>
    <xf numFmtId="0" fontId="4" fillId="0" borderId="3" xfId="13" applyFont="1" applyFill="1" applyBorder="1" applyAlignment="1">
      <alignment horizontal="center" vertical="center" wrapText="1"/>
    </xf>
    <xf numFmtId="49" fontId="4" fillId="0" borderId="3" xfId="13" applyNumberFormat="1" applyFont="1" applyFill="1" applyBorder="1" applyAlignment="1">
      <alignment horizontal="center" vertical="center" wrapText="1" readingOrder="2"/>
    </xf>
    <xf numFmtId="0" fontId="4" fillId="0" borderId="3" xfId="13" applyFont="1" applyFill="1" applyBorder="1" applyAlignment="1">
      <alignment horizontal="center" vertical="center"/>
    </xf>
    <xf numFmtId="0" fontId="10" fillId="0" borderId="6" xfId="13" applyFont="1" applyFill="1" applyBorder="1" applyAlignment="1">
      <alignment horizontal="right" vertical="center" wrapText="1" readingOrder="2"/>
    </xf>
    <xf numFmtId="0" fontId="4" fillId="0" borderId="6" xfId="13" applyFont="1" applyFill="1" applyBorder="1" applyAlignment="1">
      <alignment horizontal="center" vertical="center" wrapText="1"/>
    </xf>
    <xf numFmtId="0" fontId="4" fillId="0" borderId="6" xfId="13" applyFont="1" applyFill="1" applyBorder="1" applyAlignment="1">
      <alignment horizontal="center" vertical="center" wrapText="1" readingOrder="2"/>
    </xf>
    <xf numFmtId="0" fontId="4" fillId="0" borderId="6" xfId="13" applyFont="1" applyFill="1" applyBorder="1" applyAlignment="1">
      <alignment horizontal="center" vertical="center"/>
    </xf>
    <xf numFmtId="0" fontId="4" fillId="0" borderId="0" xfId="13" applyFont="1" applyFill="1" applyBorder="1" applyAlignment="1">
      <alignment horizontal="center" vertical="center"/>
    </xf>
    <xf numFmtId="0" fontId="4" fillId="0" borderId="3" xfId="13" applyFont="1" applyFill="1" applyBorder="1" applyAlignment="1">
      <alignment horizontal="center" vertical="center" wrapText="1" readingOrder="2"/>
    </xf>
    <xf numFmtId="0" fontId="10" fillId="0" borderId="5" xfId="13" applyFont="1" applyFill="1" applyBorder="1" applyAlignment="1">
      <alignment horizontal="right" vertical="center"/>
    </xf>
    <xf numFmtId="0" fontId="10" fillId="0" borderId="5" xfId="13" applyFont="1" applyFill="1" applyBorder="1" applyAlignment="1">
      <alignment horizontal="center" vertical="center"/>
    </xf>
    <xf numFmtId="0" fontId="1" fillId="0" borderId="0" xfId="13" applyFill="1"/>
    <xf numFmtId="0" fontId="8" fillId="0" borderId="5" xfId="13" applyFont="1" applyFill="1" applyBorder="1" applyAlignment="1">
      <alignment horizontal="right" vertical="center"/>
    </xf>
    <xf numFmtId="0" fontId="10" fillId="0" borderId="6" xfId="13" applyFont="1" applyFill="1" applyBorder="1" applyAlignment="1">
      <alignment horizontal="right" vertical="center"/>
    </xf>
    <xf numFmtId="0" fontId="10" fillId="0" borderId="6" xfId="13" applyFont="1" applyFill="1" applyBorder="1" applyAlignment="1">
      <alignment horizontal="center" vertical="center"/>
    </xf>
    <xf numFmtId="0" fontId="10" fillId="0" borderId="3" xfId="13" applyFont="1" applyFill="1" applyBorder="1" applyAlignment="1">
      <alignment horizontal="right" vertical="center"/>
    </xf>
    <xf numFmtId="0" fontId="10" fillId="0" borderId="3" xfId="13" applyFont="1" applyFill="1" applyBorder="1" applyAlignment="1">
      <alignment horizontal="center" vertical="center"/>
    </xf>
    <xf numFmtId="0" fontId="10" fillId="0" borderId="10" xfId="13" applyFont="1" applyFill="1" applyBorder="1" applyAlignment="1">
      <alignment horizontal="right" vertical="center"/>
    </xf>
    <xf numFmtId="0" fontId="10" fillId="0" borderId="10" xfId="13" applyFont="1" applyFill="1" applyBorder="1" applyAlignment="1">
      <alignment horizontal="center" vertical="center"/>
    </xf>
    <xf numFmtId="0" fontId="10" fillId="0" borderId="17" xfId="13" applyFont="1" applyFill="1" applyBorder="1" applyAlignment="1">
      <alignment horizontal="right" vertical="center"/>
    </xf>
    <xf numFmtId="0" fontId="10" fillId="0" borderId="17" xfId="13" applyFont="1" applyFill="1" applyBorder="1" applyAlignment="1">
      <alignment horizontal="center" vertical="center"/>
    </xf>
    <xf numFmtId="0" fontId="17" fillId="0" borderId="9" xfId="13" applyFont="1" applyFill="1" applyBorder="1" applyAlignment="1">
      <alignment horizontal="right" vertical="center" wrapText="1" readingOrder="2"/>
    </xf>
    <xf numFmtId="0" fontId="10" fillId="0" borderId="9" xfId="13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19" fillId="0" borderId="0" xfId="0" applyFont="1"/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 applyAlignment="1"/>
    <xf numFmtId="0" fontId="22" fillId="0" borderId="0" xfId="0" applyFont="1" applyBorder="1" applyAlignment="1"/>
    <xf numFmtId="0" fontId="0" fillId="0" borderId="0" xfId="0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6" xfId="0" applyFont="1" applyFill="1" applyBorder="1" applyAlignment="1"/>
    <xf numFmtId="0" fontId="4" fillId="0" borderId="3" xfId="0" applyFont="1" applyFill="1" applyBorder="1" applyAlignment="1"/>
    <xf numFmtId="0" fontId="4" fillId="0" borderId="0" xfId="0" applyFont="1" applyFill="1" applyBorder="1" applyAlignment="1"/>
    <xf numFmtId="0" fontId="4" fillId="0" borderId="9" xfId="0" applyFont="1" applyFill="1" applyBorder="1" applyAlignment="1"/>
    <xf numFmtId="0" fontId="4" fillId="0" borderId="9" xfId="0" applyFont="1" applyFill="1" applyBorder="1" applyAlignment="1">
      <alignment horizontal="center" vertical="center"/>
    </xf>
    <xf numFmtId="0" fontId="0" fillId="0" borderId="0" xfId="0" applyBorder="1"/>
    <xf numFmtId="0" fontId="23" fillId="0" borderId="0" xfId="0" applyFont="1" applyBorder="1"/>
    <xf numFmtId="0" fontId="24" fillId="4" borderId="0" xfId="0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 applyBorder="1"/>
    <xf numFmtId="0" fontId="4" fillId="0" borderId="6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10" fillId="0" borderId="3" xfId="13" applyFont="1" applyFill="1" applyBorder="1" applyAlignment="1">
      <alignment vertical="center" wrapText="1" readingOrder="2"/>
    </xf>
    <xf numFmtId="0" fontId="4" fillId="0" borderId="1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27" fillId="0" borderId="0" xfId="0" applyFont="1"/>
    <xf numFmtId="0" fontId="13" fillId="0" borderId="0" xfId="0" applyFont="1"/>
    <xf numFmtId="0" fontId="28" fillId="0" borderId="0" xfId="0" applyFont="1" applyBorder="1" applyAlignment="1">
      <alignment horizontal="right" vertical="center" wrapText="1"/>
    </xf>
    <xf numFmtId="0" fontId="4" fillId="0" borderId="10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23" fillId="0" borderId="0" xfId="0" applyFont="1"/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 indent="1"/>
    </xf>
    <xf numFmtId="0" fontId="4" fillId="0" borderId="6" xfId="0" applyFont="1" applyFill="1" applyBorder="1" applyAlignment="1">
      <alignment horizontal="right" vertical="center" indent="1"/>
    </xf>
    <xf numFmtId="0" fontId="4" fillId="0" borderId="1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 indent="1"/>
    </xf>
    <xf numFmtId="0" fontId="4" fillId="0" borderId="9" xfId="0" applyFont="1" applyFill="1" applyBorder="1" applyAlignment="1">
      <alignment horizontal="right" vertical="center" indent="1"/>
    </xf>
    <xf numFmtId="0" fontId="4" fillId="2" borderId="0" xfId="0" applyFont="1" applyFill="1" applyBorder="1" applyAlignment="1">
      <alignment horizontal="right" vertical="center"/>
    </xf>
    <xf numFmtId="0" fontId="17" fillId="3" borderId="0" xfId="0" applyFont="1" applyFill="1" applyAlignment="1">
      <alignment horizontal="center" wrapText="1" readingOrder="2"/>
    </xf>
    <xf numFmtId="0" fontId="30" fillId="0" borderId="0" xfId="0" applyFont="1" applyBorder="1" applyAlignment="1">
      <alignment vertical="center" wrapText="1"/>
    </xf>
    <xf numFmtId="0" fontId="31" fillId="0" borderId="0" xfId="0" applyFont="1"/>
    <xf numFmtId="0" fontId="17" fillId="0" borderId="3" xfId="0" applyFont="1" applyFill="1" applyBorder="1" applyAlignment="1">
      <alignment horizontal="right" vertical="center" wrapText="1" readingOrder="2"/>
    </xf>
    <xf numFmtId="0" fontId="10" fillId="0" borderId="0" xfId="0" applyFont="1" applyFill="1"/>
    <xf numFmtId="0" fontId="4" fillId="0" borderId="15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0" fillId="3" borderId="0" xfId="0" applyFill="1"/>
    <xf numFmtId="0" fontId="4" fillId="0" borderId="1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center" vertical="center" wrapText="1" readingOrder="2"/>
    </xf>
    <xf numFmtId="0" fontId="17" fillId="3" borderId="3" xfId="0" applyFont="1" applyFill="1" applyBorder="1" applyAlignment="1">
      <alignment horizontal="center" vertical="center" wrapText="1" readingOrder="2"/>
    </xf>
    <xf numFmtId="0" fontId="4" fillId="0" borderId="4" xfId="0" applyFont="1" applyFill="1" applyBorder="1" applyAlignment="1">
      <alignment horizontal="center" vertical="center" wrapText="1"/>
    </xf>
    <xf numFmtId="0" fontId="15" fillId="0" borderId="0" xfId="14" applyFont="1" applyAlignment="1"/>
    <xf numFmtId="0" fontId="2" fillId="0" borderId="0" xfId="14"/>
    <xf numFmtId="0" fontId="3" fillId="0" borderId="5" xfId="1" applyFont="1" applyBorder="1" applyAlignment="1">
      <alignment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0" borderId="10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6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4" xfId="1" applyFont="1" applyBorder="1" applyAlignment="1">
      <alignment horizontal="center"/>
    </xf>
    <xf numFmtId="0" fontId="2" fillId="0" borderId="0" xfId="7" applyFont="1" applyBorder="1"/>
    <xf numFmtId="0" fontId="2" fillId="0" borderId="0" xfId="7" applyFont="1" applyBorder="1" applyAlignment="1">
      <alignment horizontal="right"/>
    </xf>
    <xf numFmtId="0" fontId="4" fillId="0" borderId="13" xfId="1" applyFont="1" applyBorder="1" applyAlignment="1">
      <alignment vertical="center"/>
    </xf>
    <xf numFmtId="0" fontId="4" fillId="0" borderId="13" xfId="1" applyFont="1" applyBorder="1" applyAlignment="1">
      <alignment horizontal="center"/>
    </xf>
    <xf numFmtId="0" fontId="4" fillId="0" borderId="3" xfId="1" applyFont="1" applyBorder="1" applyAlignment="1">
      <alignment horizontal="right" vertical="center"/>
    </xf>
    <xf numFmtId="0" fontId="4" fillId="0" borderId="6" xfId="1" applyFont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3" fillId="2" borderId="5" xfId="1" applyFont="1" applyFill="1" applyBorder="1" applyAlignment="1">
      <alignment vertical="center"/>
    </xf>
    <xf numFmtId="0" fontId="3" fillId="0" borderId="12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right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right" vertical="center" wrapText="1"/>
    </xf>
    <xf numFmtId="0" fontId="4" fillId="0" borderId="3" xfId="1" applyFont="1" applyFill="1" applyBorder="1" applyAlignment="1">
      <alignment horizontal="right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right" vertical="center" wrapText="1"/>
    </xf>
    <xf numFmtId="0" fontId="4" fillId="0" borderId="10" xfId="1" applyFont="1" applyFill="1" applyBorder="1" applyAlignment="1">
      <alignment horizontal="center" vertical="center"/>
    </xf>
    <xf numFmtId="0" fontId="3" fillId="0" borderId="5" xfId="1" applyFont="1" applyBorder="1" applyAlignment="1"/>
    <xf numFmtId="0" fontId="4" fillId="0" borderId="12" xfId="1" applyFont="1" applyFill="1" applyBorder="1" applyAlignment="1">
      <alignment horizontal="right" vertical="center" indent="5"/>
    </xf>
    <xf numFmtId="0" fontId="17" fillId="0" borderId="15" xfId="1" applyFont="1" applyFill="1" applyBorder="1" applyAlignment="1">
      <alignment horizontal="center" vertical="center" wrapText="1" readingOrder="2"/>
    </xf>
    <xf numFmtId="0" fontId="17" fillId="0" borderId="15" xfId="1" applyFont="1" applyFill="1" applyBorder="1" applyAlignment="1">
      <alignment vertical="center" wrapText="1" readingOrder="2"/>
    </xf>
    <xf numFmtId="0" fontId="17" fillId="0" borderId="3" xfId="1" applyFont="1" applyFill="1" applyBorder="1" applyAlignment="1">
      <alignment vertical="center" wrapText="1" readingOrder="2"/>
    </xf>
    <xf numFmtId="0" fontId="17" fillId="0" borderId="3" xfId="1" applyFont="1" applyFill="1" applyBorder="1" applyAlignment="1">
      <alignment horizontal="center" vertical="center" wrapText="1" readingOrder="2"/>
    </xf>
    <xf numFmtId="0" fontId="17" fillId="0" borderId="17" xfId="1" applyFont="1" applyFill="1" applyBorder="1" applyAlignment="1">
      <alignment vertical="center" wrapText="1" readingOrder="2"/>
    </xf>
    <xf numFmtId="0" fontId="4" fillId="0" borderId="17" xfId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2" fillId="0" borderId="0" xfId="1" applyFill="1"/>
    <xf numFmtId="0" fontId="4" fillId="0" borderId="3" xfId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horizontal="right" vertical="center"/>
    </xf>
    <xf numFmtId="0" fontId="4" fillId="0" borderId="9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vertical="center"/>
    </xf>
    <xf numFmtId="0" fontId="4" fillId="0" borderId="17" xfId="1" applyFont="1" applyFill="1" applyBorder="1" applyAlignment="1">
      <alignment vertical="center"/>
    </xf>
    <xf numFmtId="0" fontId="4" fillId="0" borderId="15" xfId="1" applyFont="1" applyFill="1" applyBorder="1" applyAlignment="1">
      <alignment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/>
    <xf numFmtId="0" fontId="4" fillId="0" borderId="0" xfId="1" applyFont="1" applyFill="1" applyBorder="1" applyAlignment="1">
      <alignment horizontal="right" vertical="center" wrapText="1"/>
    </xf>
    <xf numFmtId="0" fontId="4" fillId="0" borderId="17" xfId="1" applyFont="1" applyFill="1" applyBorder="1" applyAlignment="1">
      <alignment horizontal="right" vertical="center"/>
    </xf>
    <xf numFmtId="0" fontId="4" fillId="0" borderId="17" xfId="1" applyFont="1" applyFill="1" applyBorder="1" applyAlignment="1">
      <alignment horizontal="center" vertical="center" readingOrder="2"/>
    </xf>
    <xf numFmtId="0" fontId="4" fillId="0" borderId="5" xfId="1" applyFont="1" applyFill="1" applyBorder="1" applyAlignment="1">
      <alignment horizontal="right" vertical="center"/>
    </xf>
    <xf numFmtId="0" fontId="4" fillId="0" borderId="5" xfId="1" applyFont="1" applyFill="1" applyBorder="1" applyAlignment="1">
      <alignment horizontal="center" vertical="center" readingOrder="2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right"/>
    </xf>
    <xf numFmtId="0" fontId="5" fillId="0" borderId="13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right" vertical="center"/>
    </xf>
    <xf numFmtId="0" fontId="5" fillId="0" borderId="10" xfId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horizontal="right" vertical="center"/>
    </xf>
    <xf numFmtId="0" fontId="33" fillId="0" borderId="0" xfId="13" applyFont="1" applyFill="1" applyAlignment="1">
      <alignment wrapText="1"/>
    </xf>
    <xf numFmtId="0" fontId="33" fillId="0" borderId="0" xfId="13" applyFont="1" applyFill="1"/>
    <xf numFmtId="0" fontId="34" fillId="0" borderId="0" xfId="13" applyFont="1" applyFill="1" applyAlignment="1">
      <alignment wrapText="1" readingOrder="2"/>
    </xf>
    <xf numFmtId="0" fontId="4" fillId="0" borderId="8" xfId="13" applyFont="1" applyFill="1" applyBorder="1" applyAlignment="1">
      <alignment horizontal="center" vertical="center"/>
    </xf>
    <xf numFmtId="0" fontId="10" fillId="0" borderId="0" xfId="13" applyFont="1" applyFill="1" applyBorder="1" applyAlignment="1">
      <alignment vertical="center" wrapText="1" readingOrder="2"/>
    </xf>
    <xf numFmtId="0" fontId="17" fillId="0" borderId="13" xfId="13" applyFont="1" applyFill="1" applyBorder="1" applyAlignment="1">
      <alignment wrapText="1" readingOrder="2"/>
    </xf>
    <xf numFmtId="0" fontId="17" fillId="0" borderId="13" xfId="13" applyFont="1" applyFill="1" applyBorder="1" applyAlignment="1">
      <alignment horizontal="center" vertical="center" wrapText="1" readingOrder="2"/>
    </xf>
    <xf numFmtId="0" fontId="17" fillId="0" borderId="15" xfId="13" applyFont="1" applyFill="1" applyBorder="1" applyAlignment="1">
      <alignment horizontal="center" vertical="center" wrapText="1" readingOrder="2"/>
    </xf>
    <xf numFmtId="0" fontId="17" fillId="0" borderId="0" xfId="13" applyFont="1" applyFill="1" applyAlignment="1">
      <alignment wrapText="1" readingOrder="2"/>
    </xf>
    <xf numFmtId="0" fontId="17" fillId="0" borderId="3" xfId="13" applyFont="1" applyFill="1" applyBorder="1" applyAlignment="1">
      <alignment wrapText="1" readingOrder="2"/>
    </xf>
    <xf numFmtId="0" fontId="17" fillId="0" borderId="3" xfId="13" applyFont="1" applyFill="1" applyBorder="1" applyAlignment="1">
      <alignment horizontal="center" vertical="center" wrapText="1" readingOrder="2"/>
    </xf>
    <xf numFmtId="0" fontId="17" fillId="0" borderId="10" xfId="13" applyFont="1" applyFill="1" applyBorder="1" applyAlignment="1">
      <alignment wrapText="1" readingOrder="2"/>
    </xf>
    <xf numFmtId="0" fontId="17" fillId="0" borderId="10" xfId="13" applyFont="1" applyFill="1" applyBorder="1" applyAlignment="1">
      <alignment horizontal="center" vertical="center" wrapText="1" readingOrder="2"/>
    </xf>
    <xf numFmtId="0" fontId="17" fillId="0" borderId="0" xfId="13" applyFont="1" applyFill="1" applyBorder="1" applyAlignment="1">
      <alignment wrapText="1" readingOrder="2"/>
    </xf>
    <xf numFmtId="0" fontId="17" fillId="0" borderId="0" xfId="13" applyFont="1" applyFill="1" applyBorder="1" applyAlignment="1">
      <alignment horizontal="center" vertical="center" wrapText="1" readingOrder="2"/>
    </xf>
    <xf numFmtId="0" fontId="17" fillId="0" borderId="15" xfId="13" applyFont="1" applyFill="1" applyBorder="1" applyAlignment="1">
      <alignment wrapText="1" readingOrder="2"/>
    </xf>
    <xf numFmtId="0" fontId="17" fillId="0" borderId="5" xfId="13" applyFont="1" applyFill="1" applyBorder="1" applyAlignment="1">
      <alignment wrapText="1" readingOrder="2"/>
    </xf>
    <xf numFmtId="0" fontId="17" fillId="0" borderId="5" xfId="13" applyFont="1" applyFill="1" applyBorder="1" applyAlignment="1">
      <alignment horizontal="center" vertical="center" wrapText="1" readingOrder="2"/>
    </xf>
    <xf numFmtId="0" fontId="36" fillId="0" borderId="0" xfId="13" applyFont="1" applyFill="1" applyAlignment="1">
      <alignment wrapText="1"/>
    </xf>
    <xf numFmtId="0" fontId="17" fillId="0" borderId="0" xfId="13" applyFont="1" applyFill="1" applyAlignment="1">
      <alignment horizontal="center" wrapText="1" readingOrder="2"/>
    </xf>
    <xf numFmtId="0" fontId="36" fillId="0" borderId="0" xfId="13" applyFont="1" applyFill="1"/>
    <xf numFmtId="0" fontId="37" fillId="0" borderId="0" xfId="13" applyFont="1" applyFill="1" applyAlignment="1">
      <alignment vertical="center" wrapText="1"/>
    </xf>
    <xf numFmtId="0" fontId="37" fillId="0" borderId="0" xfId="13" applyFont="1" applyFill="1" applyAlignment="1">
      <alignment vertical="center"/>
    </xf>
    <xf numFmtId="0" fontId="35" fillId="0" borderId="0" xfId="13" applyFont="1" applyFill="1" applyAlignment="1">
      <alignment horizontal="center" vertical="center" wrapText="1" readingOrder="2"/>
    </xf>
    <xf numFmtId="0" fontId="36" fillId="0" borderId="0" xfId="13" applyFont="1" applyFill="1" applyAlignment="1">
      <alignment horizontal="center" vertical="center"/>
    </xf>
    <xf numFmtId="0" fontId="3" fillId="0" borderId="8" xfId="13" applyFont="1" applyFill="1" applyBorder="1" applyAlignment="1">
      <alignment horizontal="center" vertical="center"/>
    </xf>
    <xf numFmtId="0" fontId="17" fillId="0" borderId="13" xfId="13" applyFont="1" applyFill="1" applyBorder="1" applyAlignment="1">
      <alignment vertical="center" wrapText="1" readingOrder="2"/>
    </xf>
    <xf numFmtId="0" fontId="17" fillId="0" borderId="13" xfId="13" applyFont="1" applyFill="1" applyBorder="1" applyAlignment="1">
      <alignment horizontal="left" vertical="center" wrapText="1" indent="2" readingOrder="2"/>
    </xf>
    <xf numFmtId="0" fontId="17" fillId="0" borderId="15" xfId="13" applyFont="1" applyFill="1" applyBorder="1" applyAlignment="1">
      <alignment horizontal="left" vertical="center" wrapText="1" indent="2" readingOrder="2"/>
    </xf>
    <xf numFmtId="0" fontId="17" fillId="0" borderId="3" xfId="13" applyFont="1" applyFill="1" applyBorder="1" applyAlignment="1">
      <alignment vertical="center" wrapText="1" readingOrder="2"/>
    </xf>
    <xf numFmtId="0" fontId="17" fillId="0" borderId="3" xfId="13" applyFont="1" applyFill="1" applyBorder="1" applyAlignment="1">
      <alignment horizontal="left" vertical="center" wrapText="1" indent="2" readingOrder="2"/>
    </xf>
    <xf numFmtId="0" fontId="17" fillId="0" borderId="9" xfId="13" applyFont="1" applyFill="1" applyBorder="1" applyAlignment="1">
      <alignment vertical="center" wrapText="1" readingOrder="2"/>
    </xf>
    <xf numFmtId="0" fontId="17" fillId="0" borderId="9" xfId="13" applyFont="1" applyFill="1" applyBorder="1" applyAlignment="1">
      <alignment horizontal="left" vertical="center" wrapText="1" indent="2" readingOrder="2"/>
    </xf>
    <xf numFmtId="0" fontId="17" fillId="0" borderId="0" xfId="13" applyFont="1" applyFill="1" applyBorder="1" applyAlignment="1">
      <alignment horizontal="left" vertical="center" wrapText="1" indent="2" readingOrder="2"/>
    </xf>
    <xf numFmtId="0" fontId="1" fillId="0" borderId="0" xfId="13" applyFill="1" applyAlignment="1"/>
    <xf numFmtId="0" fontId="35" fillId="0" borderId="0" xfId="13" applyFont="1" applyFill="1" applyAlignment="1">
      <alignment vertical="center" wrapText="1" readingOrder="2"/>
    </xf>
    <xf numFmtId="0" fontId="37" fillId="0" borderId="0" xfId="13" applyFont="1" applyFill="1" applyAlignment="1">
      <alignment wrapText="1"/>
    </xf>
    <xf numFmtId="0" fontId="35" fillId="0" borderId="0" xfId="13" applyFont="1" applyFill="1" applyAlignment="1">
      <alignment wrapText="1" readingOrder="2"/>
    </xf>
    <xf numFmtId="0" fontId="17" fillId="0" borderId="8" xfId="13" applyFont="1" applyFill="1" applyBorder="1" applyAlignment="1">
      <alignment horizontal="center" vertical="center" wrapText="1" readingOrder="2"/>
    </xf>
    <xf numFmtId="0" fontId="17" fillId="0" borderId="6" xfId="13" applyFont="1" applyFill="1" applyBorder="1" applyAlignment="1">
      <alignment horizontal="center" vertical="center" wrapText="1" readingOrder="2"/>
    </xf>
    <xf numFmtId="0" fontId="17" fillId="0" borderId="9" xfId="13" applyFont="1" applyFill="1" applyBorder="1" applyAlignment="1">
      <alignment wrapText="1" readingOrder="2"/>
    </xf>
    <xf numFmtId="0" fontId="17" fillId="0" borderId="9" xfId="13" applyFont="1" applyFill="1" applyBorder="1" applyAlignment="1">
      <alignment horizontal="center" vertical="center" wrapText="1" readingOrder="2"/>
    </xf>
    <xf numFmtId="0" fontId="39" fillId="0" borderId="0" xfId="13" applyFont="1" applyFill="1" applyAlignment="1">
      <alignment wrapText="1" readingOrder="2"/>
    </xf>
    <xf numFmtId="0" fontId="39" fillId="0" borderId="0" xfId="13" applyFont="1" applyFill="1" applyAlignment="1">
      <alignment wrapText="1"/>
    </xf>
    <xf numFmtId="0" fontId="18" fillId="0" borderId="0" xfId="13" applyFont="1" applyFill="1"/>
    <xf numFmtId="0" fontId="10" fillId="0" borderId="0" xfId="13" applyFont="1" applyFill="1" applyAlignment="1">
      <alignment vertical="center"/>
    </xf>
    <xf numFmtId="0" fontId="8" fillId="0" borderId="0" xfId="13" applyFont="1" applyFill="1" applyAlignment="1">
      <alignment horizontal="center" vertical="center"/>
    </xf>
    <xf numFmtId="0" fontId="8" fillId="0" borderId="8" xfId="13" applyFont="1" applyFill="1" applyBorder="1" applyAlignment="1">
      <alignment horizontal="center" vertical="center" wrapText="1" readingOrder="2"/>
    </xf>
    <xf numFmtId="0" fontId="17" fillId="0" borderId="13" xfId="13" applyFont="1" applyFill="1" applyBorder="1" applyAlignment="1">
      <alignment horizontal="right" vertical="center" wrapText="1" readingOrder="2"/>
    </xf>
    <xf numFmtId="0" fontId="17" fillId="0" borderId="13" xfId="13" applyFont="1" applyFill="1" applyBorder="1" applyAlignment="1">
      <alignment horizontal="left" vertical="center" wrapText="1" indent="1" readingOrder="2"/>
    </xf>
    <xf numFmtId="0" fontId="17" fillId="0" borderId="15" xfId="13" applyFont="1" applyFill="1" applyBorder="1" applyAlignment="1">
      <alignment horizontal="left" vertical="center" wrapText="1" indent="1" readingOrder="2"/>
    </xf>
    <xf numFmtId="0" fontId="40" fillId="0" borderId="0" xfId="13" applyFont="1" applyFill="1" applyAlignment="1">
      <alignment wrapText="1" readingOrder="2"/>
    </xf>
    <xf numFmtId="0" fontId="17" fillId="0" borderId="10" xfId="13" applyFont="1" applyFill="1" applyBorder="1" applyAlignment="1">
      <alignment horizontal="right" vertical="center" wrapText="1" readingOrder="2"/>
    </xf>
    <xf numFmtId="0" fontId="17" fillId="0" borderId="3" xfId="13" applyFont="1" applyFill="1" applyBorder="1" applyAlignment="1">
      <alignment horizontal="left" vertical="center" wrapText="1" indent="1" readingOrder="2"/>
    </xf>
    <xf numFmtId="0" fontId="17" fillId="0" borderId="3" xfId="13" applyFont="1" applyFill="1" applyBorder="1" applyAlignment="1">
      <alignment horizontal="right" vertical="center" wrapText="1" readingOrder="2"/>
    </xf>
    <xf numFmtId="0" fontId="17" fillId="0" borderId="6" xfId="13" applyFont="1" applyFill="1" applyBorder="1" applyAlignment="1">
      <alignment horizontal="left" vertical="center" wrapText="1" indent="1" readingOrder="2"/>
    </xf>
    <xf numFmtId="0" fontId="17" fillId="0" borderId="15" xfId="13" applyFont="1" applyFill="1" applyBorder="1" applyAlignment="1">
      <alignment horizontal="right" vertical="center" wrapText="1" readingOrder="2"/>
    </xf>
    <xf numFmtId="0" fontId="17" fillId="0" borderId="4" xfId="13" applyFont="1" applyFill="1" applyBorder="1" applyAlignment="1">
      <alignment horizontal="right" vertical="center" wrapText="1" readingOrder="2"/>
    </xf>
    <xf numFmtId="0" fontId="17" fillId="0" borderId="4" xfId="13" applyFont="1" applyFill="1" applyBorder="1" applyAlignment="1">
      <alignment horizontal="left" vertical="center" wrapText="1" indent="1" readingOrder="2"/>
    </xf>
    <xf numFmtId="0" fontId="40" fillId="0" borderId="0" xfId="13" applyFont="1" applyFill="1" applyAlignment="1">
      <alignment horizontal="center" wrapText="1" readingOrder="2"/>
    </xf>
    <xf numFmtId="0" fontId="41" fillId="0" borderId="0" xfId="13" applyFont="1" applyFill="1" applyAlignment="1">
      <alignment wrapText="1" readingOrder="2"/>
    </xf>
    <xf numFmtId="0" fontId="41" fillId="0" borderId="0" xfId="13" applyFont="1" applyFill="1" applyAlignment="1">
      <alignment wrapText="1"/>
    </xf>
    <xf numFmtId="0" fontId="10" fillId="0" borderId="8" xfId="13" applyFont="1" applyFill="1" applyBorder="1" applyAlignment="1">
      <alignment horizontal="center" vertical="center" wrapText="1" readingOrder="2"/>
    </xf>
    <xf numFmtId="0" fontId="17" fillId="0" borderId="4" xfId="13" applyFont="1" applyFill="1" applyBorder="1" applyAlignment="1">
      <alignment horizontal="center" vertical="center" wrapText="1" readingOrder="2"/>
    </xf>
    <xf numFmtId="0" fontId="40" fillId="0" borderId="0" xfId="13" applyFont="1" applyFill="1" applyAlignment="1">
      <alignment horizontal="right" wrapText="1" readingOrder="2"/>
    </xf>
    <xf numFmtId="0" fontId="10" fillId="0" borderId="0" xfId="13" applyFont="1" applyFill="1" applyAlignment="1">
      <alignment wrapText="1" readingOrder="2"/>
    </xf>
    <xf numFmtId="0" fontId="10" fillId="0" borderId="0" xfId="13" applyFont="1" applyFill="1" applyAlignment="1">
      <alignment wrapText="1"/>
    </xf>
    <xf numFmtId="0" fontId="8" fillId="0" borderId="0" xfId="13" applyFont="1" applyFill="1" applyAlignment="1">
      <alignment vertical="center"/>
    </xf>
    <xf numFmtId="0" fontId="10" fillId="0" borderId="8" xfId="13" applyFont="1" applyFill="1" applyBorder="1" applyAlignment="1">
      <alignment horizontal="center" vertical="center"/>
    </xf>
    <xf numFmtId="0" fontId="17" fillId="0" borderId="0" xfId="13" applyFont="1" applyFill="1" applyAlignment="1">
      <alignment horizontal="right" wrapText="1" readingOrder="2"/>
    </xf>
    <xf numFmtId="0" fontId="17" fillId="0" borderId="0" xfId="13" applyFont="1" applyFill="1" applyBorder="1" applyAlignment="1">
      <alignment horizontal="center" wrapText="1" readingOrder="2"/>
    </xf>
    <xf numFmtId="0" fontId="17" fillId="0" borderId="3" xfId="13" applyFont="1" applyFill="1" applyBorder="1" applyAlignment="1">
      <alignment horizontal="right" wrapText="1" readingOrder="2"/>
    </xf>
    <xf numFmtId="0" fontId="17" fillId="0" borderId="3" xfId="13" applyFont="1" applyFill="1" applyBorder="1" applyAlignment="1">
      <alignment horizontal="center" wrapText="1" readingOrder="2"/>
    </xf>
    <xf numFmtId="0" fontId="17" fillId="0" borderId="19" xfId="13" applyFont="1" applyFill="1" applyBorder="1" applyAlignment="1">
      <alignment horizontal="right" wrapText="1" readingOrder="2"/>
    </xf>
    <xf numFmtId="0" fontId="17" fillId="0" borderId="19" xfId="13" applyFont="1" applyFill="1" applyBorder="1" applyAlignment="1">
      <alignment horizontal="center" wrapText="1" readingOrder="2"/>
    </xf>
    <xf numFmtId="0" fontId="17" fillId="0" borderId="9" xfId="13" applyFont="1" applyFill="1" applyBorder="1" applyAlignment="1">
      <alignment horizontal="right" wrapText="1" readingOrder="2"/>
    </xf>
    <xf numFmtId="0" fontId="10" fillId="0" borderId="9" xfId="13" applyFont="1" applyFill="1" applyBorder="1" applyAlignment="1">
      <alignment horizontal="center" readingOrder="2"/>
    </xf>
    <xf numFmtId="0" fontId="10" fillId="0" borderId="0" xfId="13" applyFont="1" applyFill="1" applyAlignment="1">
      <alignment horizontal="right"/>
    </xf>
    <xf numFmtId="0" fontId="17" fillId="3" borderId="0" xfId="13" applyFont="1" applyFill="1" applyAlignment="1">
      <alignment horizontal="center" wrapText="1" readingOrder="2"/>
    </xf>
    <xf numFmtId="0" fontId="1" fillId="3" borderId="0" xfId="13" applyFill="1"/>
    <xf numFmtId="0" fontId="41" fillId="3" borderId="0" xfId="13" applyFont="1" applyFill="1" applyAlignment="1">
      <alignment horizontal="center" wrapText="1" readingOrder="2"/>
    </xf>
    <xf numFmtId="0" fontId="17" fillId="3" borderId="0" xfId="13" applyFont="1" applyFill="1" applyAlignment="1">
      <alignment wrapText="1" readingOrder="2"/>
    </xf>
    <xf numFmtId="0" fontId="17" fillId="0" borderId="0" xfId="13" applyFont="1" applyFill="1" applyAlignment="1">
      <alignment vertical="center" wrapText="1" readingOrder="2"/>
    </xf>
    <xf numFmtId="0" fontId="10" fillId="0" borderId="15" xfId="13" applyFont="1" applyFill="1" applyBorder="1" applyAlignment="1">
      <alignment horizontal="center" vertical="center"/>
    </xf>
    <xf numFmtId="0" fontId="10" fillId="0" borderId="12" xfId="13" applyFont="1" applyFill="1" applyBorder="1" applyAlignment="1">
      <alignment horizontal="center" vertical="center"/>
    </xf>
    <xf numFmtId="0" fontId="40" fillId="3" borderId="0" xfId="13" applyFont="1" applyFill="1" applyAlignment="1">
      <alignment horizontal="center" wrapText="1" readingOrder="2"/>
    </xf>
    <xf numFmtId="0" fontId="42" fillId="0" borderId="0" xfId="13" applyFont="1" applyFill="1" applyAlignment="1">
      <alignment wrapText="1"/>
    </xf>
    <xf numFmtId="0" fontId="43" fillId="0" borderId="0" xfId="13" applyFont="1" applyFill="1" applyAlignment="1">
      <alignment wrapText="1" readingOrder="2"/>
    </xf>
    <xf numFmtId="0" fontId="10" fillId="0" borderId="0" xfId="13" applyFont="1" applyFill="1" applyBorder="1" applyAlignment="1">
      <alignment horizontal="center" vertical="center" wrapText="1" readingOrder="2"/>
    </xf>
    <xf numFmtId="0" fontId="17" fillId="2" borderId="3" xfId="13" applyFont="1" applyFill="1" applyBorder="1" applyAlignment="1">
      <alignment horizontal="right" vertical="center" wrapText="1" readingOrder="2"/>
    </xf>
    <xf numFmtId="0" fontId="44" fillId="0" borderId="0" xfId="13" applyFont="1" applyFill="1" applyAlignment="1">
      <alignment horizontal="center" wrapText="1" readingOrder="2"/>
    </xf>
    <xf numFmtId="0" fontId="17" fillId="2" borderId="6" xfId="13" applyFont="1" applyFill="1" applyBorder="1" applyAlignment="1">
      <alignment horizontal="right" vertical="center" wrapText="1" readingOrder="2"/>
    </xf>
    <xf numFmtId="0" fontId="18" fillId="0" borderId="0" xfId="13" applyFont="1" applyFill="1" applyAlignment="1">
      <alignment horizontal="center"/>
    </xf>
    <xf numFmtId="0" fontId="44" fillId="0" borderId="0" xfId="13" applyFont="1" applyFill="1" applyAlignment="1">
      <alignment wrapText="1" readingOrder="2"/>
    </xf>
    <xf numFmtId="0" fontId="36" fillId="0" borderId="0" xfId="13" applyFont="1" applyFill="1" applyBorder="1" applyAlignment="1">
      <alignment horizontal="center" vertical="center"/>
    </xf>
    <xf numFmtId="0" fontId="17" fillId="0" borderId="12" xfId="13" applyFont="1" applyFill="1" applyBorder="1" applyAlignment="1">
      <alignment horizontal="center" vertical="center" wrapText="1" readingOrder="2"/>
    </xf>
    <xf numFmtId="0" fontId="38" fillId="3" borderId="13" xfId="13" applyFont="1" applyFill="1" applyBorder="1" applyAlignment="1">
      <alignment wrapText="1" readingOrder="2"/>
    </xf>
    <xf numFmtId="0" fontId="38" fillId="3" borderId="3" xfId="13" applyFont="1" applyFill="1" applyBorder="1" applyAlignment="1">
      <alignment wrapText="1" readingOrder="2"/>
    </xf>
    <xf numFmtId="0" fontId="38" fillId="3" borderId="17" xfId="13" applyFont="1" applyFill="1" applyBorder="1" applyAlignment="1">
      <alignment wrapText="1" readingOrder="2"/>
    </xf>
    <xf numFmtId="0" fontId="17" fillId="0" borderId="17" xfId="13" applyFont="1" applyFill="1" applyBorder="1" applyAlignment="1">
      <alignment horizontal="center" vertical="center" wrapText="1" readingOrder="2"/>
    </xf>
    <xf numFmtId="0" fontId="38" fillId="3" borderId="0" xfId="13" applyFont="1" applyFill="1" applyAlignment="1">
      <alignment wrapText="1" readingOrder="2"/>
    </xf>
    <xf numFmtId="0" fontId="38" fillId="3" borderId="0" xfId="13" applyFont="1" applyFill="1" applyAlignment="1">
      <alignment horizontal="center" wrapText="1" readingOrder="2"/>
    </xf>
    <xf numFmtId="0" fontId="46" fillId="0" borderId="0" xfId="13" applyFont="1" applyFill="1" applyAlignment="1">
      <alignment horizontal="center" vertical="center"/>
    </xf>
    <xf numFmtId="0" fontId="46" fillId="0" borderId="12" xfId="13" applyFont="1" applyFill="1" applyBorder="1" applyAlignment="1">
      <alignment horizontal="center" vertical="center" wrapText="1" readingOrder="2"/>
    </xf>
    <xf numFmtId="0" fontId="17" fillId="0" borderId="10" xfId="13" applyFont="1" applyFill="1" applyBorder="1" applyAlignment="1">
      <alignment horizontal="left" vertical="center" wrapText="1" indent="1" readingOrder="2"/>
    </xf>
    <xf numFmtId="0" fontId="10" fillId="0" borderId="12" xfId="13" applyFont="1" applyFill="1" applyBorder="1" applyAlignment="1">
      <alignment horizontal="center" vertical="center" wrapText="1" readingOrder="2"/>
    </xf>
    <xf numFmtId="0" fontId="17" fillId="0" borderId="17" xfId="13" applyFont="1" applyFill="1" applyBorder="1" applyAlignment="1">
      <alignment horizontal="left" vertical="center" wrapText="1" indent="1" readingOrder="2"/>
    </xf>
    <xf numFmtId="0" fontId="10" fillId="0" borderId="0" xfId="13" applyFont="1" applyFill="1" applyAlignment="1">
      <alignment horizontal="center"/>
    </xf>
    <xf numFmtId="0" fontId="17" fillId="0" borderId="17" xfId="13" applyFont="1" applyFill="1" applyBorder="1" applyAlignment="1">
      <alignment horizontal="right" wrapText="1" readingOrder="2"/>
    </xf>
    <xf numFmtId="0" fontId="10" fillId="0" borderId="9" xfId="13" applyFont="1" applyFill="1" applyBorder="1" applyAlignment="1">
      <alignment horizontal="center" vertical="center" readingOrder="2"/>
    </xf>
    <xf numFmtId="0" fontId="10" fillId="0" borderId="13" xfId="13" applyFont="1" applyFill="1" applyBorder="1" applyAlignment="1">
      <alignment vertical="center"/>
    </xf>
    <xf numFmtId="0" fontId="10" fillId="0" borderId="3" xfId="13" applyFont="1" applyFill="1" applyBorder="1" applyAlignment="1">
      <alignment vertical="center"/>
    </xf>
    <xf numFmtId="0" fontId="17" fillId="0" borderId="17" xfId="13" applyFont="1" applyFill="1" applyBorder="1" applyAlignment="1">
      <alignment vertical="center" wrapText="1" readingOrder="2"/>
    </xf>
    <xf numFmtId="0" fontId="10" fillId="0" borderId="17" xfId="13" applyFont="1" applyFill="1" applyBorder="1" applyAlignment="1">
      <alignment vertical="center"/>
    </xf>
    <xf numFmtId="0" fontId="10" fillId="0" borderId="9" xfId="13" applyFont="1" applyFill="1" applyBorder="1" applyAlignment="1">
      <alignment vertical="center"/>
    </xf>
    <xf numFmtId="0" fontId="4" fillId="0" borderId="17" xfId="13" applyFont="1" applyFill="1" applyBorder="1" applyAlignment="1">
      <alignment horizontal="center" vertical="center" wrapText="1"/>
    </xf>
    <xf numFmtId="49" fontId="4" fillId="0" borderId="17" xfId="13" applyNumberFormat="1" applyFont="1" applyFill="1" applyBorder="1" applyAlignment="1">
      <alignment horizontal="center" vertical="center" wrapText="1" readingOrder="2"/>
    </xf>
    <xf numFmtId="0" fontId="4" fillId="0" borderId="17" xfId="13" applyFont="1" applyFill="1" applyBorder="1" applyAlignment="1">
      <alignment horizontal="center" vertical="center"/>
    </xf>
    <xf numFmtId="0" fontId="10" fillId="0" borderId="0" xfId="13" applyFont="1" applyFill="1" applyBorder="1" applyAlignment="1">
      <alignment horizontal="right" vertical="center" wrapText="1" readingOrder="2"/>
    </xf>
    <xf numFmtId="0" fontId="4" fillId="0" borderId="0" xfId="13" applyFont="1" applyFill="1" applyBorder="1" applyAlignment="1">
      <alignment horizontal="center" vertical="center" wrapText="1"/>
    </xf>
    <xf numFmtId="49" fontId="4" fillId="0" borderId="0" xfId="13" applyNumberFormat="1" applyFont="1" applyFill="1" applyBorder="1" applyAlignment="1">
      <alignment horizontal="center" vertical="center" wrapText="1" readingOrder="2"/>
    </xf>
    <xf numFmtId="0" fontId="40" fillId="0" borderId="17" xfId="13" applyFont="1" applyFill="1" applyBorder="1" applyAlignment="1">
      <alignment horizontal="right" vertical="center" wrapText="1" readingOrder="2"/>
    </xf>
    <xf numFmtId="0" fontId="1" fillId="0" borderId="0" xfId="13" applyFill="1" applyAlignment="1">
      <alignment vertical="center"/>
    </xf>
    <xf numFmtId="0" fontId="40" fillId="0" borderId="9" xfId="13" applyFont="1" applyFill="1" applyBorder="1" applyAlignment="1">
      <alignment horizontal="right" vertical="center" wrapText="1" readingOrder="2"/>
    </xf>
    <xf numFmtId="0" fontId="4" fillId="0" borderId="9" xfId="13" applyFont="1" applyFill="1" applyBorder="1" applyAlignment="1">
      <alignment horizontal="center" vertical="center"/>
    </xf>
    <xf numFmtId="0" fontId="3" fillId="0" borderId="17" xfId="13" applyFont="1" applyFill="1" applyBorder="1" applyAlignment="1">
      <alignment horizontal="center" vertical="center" wrapText="1"/>
    </xf>
    <xf numFmtId="49" fontId="3" fillId="0" borderId="17" xfId="13" applyNumberFormat="1" applyFont="1" applyFill="1" applyBorder="1" applyAlignment="1">
      <alignment horizontal="center" vertical="center" wrapText="1" readingOrder="2"/>
    </xf>
    <xf numFmtId="0" fontId="3" fillId="0" borderId="17" xfId="13" applyFont="1" applyFill="1" applyBorder="1" applyAlignment="1">
      <alignment horizontal="center" vertical="center"/>
    </xf>
    <xf numFmtId="0" fontId="17" fillId="0" borderId="6" xfId="13" applyFont="1" applyFill="1" applyBorder="1" applyAlignment="1">
      <alignment vertical="center" wrapText="1" readingOrder="2"/>
    </xf>
    <xf numFmtId="0" fontId="17" fillId="0" borderId="0" xfId="13" applyFont="1" applyFill="1" applyBorder="1" applyAlignment="1">
      <alignment vertical="center" wrapText="1" readingOrder="2"/>
    </xf>
    <xf numFmtId="0" fontId="17" fillId="0" borderId="0" xfId="13" applyFont="1" applyFill="1" applyBorder="1" applyAlignment="1">
      <alignment horizontal="left" vertical="center" wrapText="1" indent="1" readingOrder="2"/>
    </xf>
    <xf numFmtId="0" fontId="17" fillId="0" borderId="9" xfId="13" applyFont="1" applyFill="1" applyBorder="1" applyAlignment="1">
      <alignment horizontal="left" vertical="center" wrapText="1" indent="1" readingOrder="2"/>
    </xf>
    <xf numFmtId="0" fontId="17" fillId="0" borderId="17" xfId="13" applyFont="1" applyFill="1" applyBorder="1" applyAlignment="1">
      <alignment wrapText="1" readingOrder="2"/>
    </xf>
    <xf numFmtId="0" fontId="17" fillId="0" borderId="4" xfId="13" applyFont="1" applyFill="1" applyBorder="1" applyAlignment="1">
      <alignment wrapText="1" readingOrder="2"/>
    </xf>
    <xf numFmtId="0" fontId="4" fillId="0" borderId="13" xfId="13" applyFont="1" applyFill="1" applyBorder="1" applyAlignment="1">
      <alignment vertical="center"/>
    </xf>
    <xf numFmtId="0" fontId="17" fillId="0" borderId="19" xfId="13" applyFont="1" applyFill="1" applyBorder="1" applyAlignment="1">
      <alignment horizontal="center" vertical="center" wrapText="1" readingOrder="2"/>
    </xf>
    <xf numFmtId="0" fontId="41" fillId="3" borderId="0" xfId="13" applyFont="1" applyFill="1" applyAlignment="1">
      <alignment wrapText="1"/>
    </xf>
    <xf numFmtId="0" fontId="17" fillId="0" borderId="12" xfId="13" applyFont="1" applyFill="1" applyBorder="1" applyAlignment="1">
      <alignment horizontal="right" vertical="center" wrapText="1" readingOrder="2"/>
    </xf>
    <xf numFmtId="0" fontId="17" fillId="0" borderId="12" xfId="13" applyFont="1" applyFill="1" applyBorder="1" applyAlignment="1">
      <alignment horizontal="left" vertical="center" wrapText="1" indent="1" readingOrder="2"/>
    </xf>
    <xf numFmtId="0" fontId="17" fillId="0" borderId="20" xfId="13" applyFont="1" applyFill="1" applyBorder="1" applyAlignment="1">
      <alignment horizontal="right" vertical="center" wrapText="1" readingOrder="2"/>
    </xf>
    <xf numFmtId="0" fontId="17" fillId="0" borderId="20" xfId="13" applyFont="1" applyFill="1" applyBorder="1" applyAlignment="1">
      <alignment horizontal="left" vertical="center" wrapText="1" indent="6" readingOrder="2"/>
    </xf>
    <xf numFmtId="0" fontId="17" fillId="0" borderId="0" xfId="13" applyFont="1" applyFill="1" applyBorder="1" applyAlignment="1">
      <alignment horizontal="left" vertical="center" wrapText="1" indent="6" readingOrder="2"/>
    </xf>
    <xf numFmtId="0" fontId="17" fillId="0" borderId="3" xfId="13" applyFont="1" applyFill="1" applyBorder="1" applyAlignment="1">
      <alignment horizontal="left" vertical="center" wrapText="1" indent="6" readingOrder="2"/>
    </xf>
    <xf numFmtId="0" fontId="17" fillId="0" borderId="19" xfId="13" applyFont="1" applyFill="1" applyBorder="1" applyAlignment="1">
      <alignment horizontal="left" vertical="center" wrapText="1" indent="6" readingOrder="2"/>
    </xf>
    <xf numFmtId="0" fontId="10" fillId="0" borderId="9" xfId="13" applyFont="1" applyFill="1" applyBorder="1" applyAlignment="1">
      <alignment horizontal="right" vertical="center" indent="6" readingOrder="2"/>
    </xf>
    <xf numFmtId="0" fontId="17" fillId="0" borderId="15" xfId="13" applyFont="1" applyFill="1" applyBorder="1" applyAlignment="1">
      <alignment vertical="center" wrapText="1" readingOrder="2"/>
    </xf>
    <xf numFmtId="0" fontId="10" fillId="0" borderId="20" xfId="13" applyFont="1" applyFill="1" applyBorder="1" applyAlignment="1">
      <alignment horizontal="center" vertical="center"/>
    </xf>
    <xf numFmtId="0" fontId="17" fillId="0" borderId="12" xfId="13" applyFont="1" applyFill="1" applyBorder="1" applyAlignment="1">
      <alignment vertical="center" wrapText="1" readingOrder="2"/>
    </xf>
    <xf numFmtId="0" fontId="10" fillId="0" borderId="19" xfId="13" applyFont="1" applyFill="1" applyBorder="1" applyAlignment="1">
      <alignment horizontal="center" vertical="center"/>
    </xf>
    <xf numFmtId="0" fontId="17" fillId="0" borderId="0" xfId="13" applyFont="1" applyFill="1" applyAlignment="1">
      <alignment horizontal="right" vertical="center" wrapText="1" readingOrder="2"/>
    </xf>
    <xf numFmtId="49" fontId="4" fillId="0" borderId="9" xfId="13" applyNumberFormat="1" applyFont="1" applyFill="1" applyBorder="1" applyAlignment="1">
      <alignment horizontal="center" vertical="center"/>
    </xf>
    <xf numFmtId="0" fontId="17" fillId="0" borderId="6" xfId="13" applyFont="1" applyFill="1" applyBorder="1" applyAlignment="1">
      <alignment wrapText="1" readingOrder="2"/>
    </xf>
    <xf numFmtId="0" fontId="4" fillId="0" borderId="13" xfId="13" applyFont="1" applyFill="1" applyBorder="1" applyAlignment="1">
      <alignment horizontal="right" vertical="center"/>
    </xf>
    <xf numFmtId="0" fontId="4" fillId="0" borderId="3" xfId="13" applyFont="1" applyFill="1" applyBorder="1" applyAlignment="1">
      <alignment horizontal="right" vertical="center"/>
    </xf>
    <xf numFmtId="0" fontId="4" fillId="0" borderId="4" xfId="13" applyFont="1" applyFill="1" applyBorder="1" applyAlignment="1">
      <alignment horizontal="right" vertical="center"/>
    </xf>
    <xf numFmtId="0" fontId="4" fillId="0" borderId="4" xfId="13" applyFont="1" applyFill="1" applyBorder="1" applyAlignment="1">
      <alignment horizontal="center" vertical="center"/>
    </xf>
    <xf numFmtId="0" fontId="4" fillId="0" borderId="0" xfId="13" applyFont="1" applyFill="1" applyBorder="1" applyAlignment="1">
      <alignment horizontal="right" vertical="center"/>
    </xf>
    <xf numFmtId="0" fontId="4" fillId="0" borderId="5" xfId="13" applyFont="1" applyFill="1" applyBorder="1" applyAlignment="1">
      <alignment vertical="center"/>
    </xf>
    <xf numFmtId="0" fontId="4" fillId="0" borderId="3" xfId="13" applyFont="1" applyFill="1" applyBorder="1" applyAlignment="1">
      <alignment vertical="center"/>
    </xf>
    <xf numFmtId="0" fontId="17" fillId="0" borderId="15" xfId="13" applyFont="1" applyFill="1" applyBorder="1" applyAlignment="1">
      <alignment horizontal="right" wrapText="1" readingOrder="2"/>
    </xf>
    <xf numFmtId="0" fontId="17" fillId="0" borderId="20" xfId="13" applyFont="1" applyFill="1" applyBorder="1" applyAlignment="1">
      <alignment vertical="center" wrapText="1" readingOrder="2"/>
    </xf>
    <xf numFmtId="0" fontId="17" fillId="0" borderId="12" xfId="13" applyFont="1" applyFill="1" applyBorder="1" applyAlignment="1">
      <alignment horizontal="right" wrapText="1" readingOrder="2"/>
    </xf>
    <xf numFmtId="0" fontId="17" fillId="0" borderId="12" xfId="13" applyFont="1" applyFill="1" applyBorder="1" applyAlignment="1">
      <alignment horizontal="center" wrapText="1" readingOrder="2"/>
    </xf>
    <xf numFmtId="0" fontId="17" fillId="0" borderId="6" xfId="13" applyFont="1" applyFill="1" applyBorder="1" applyAlignment="1">
      <alignment horizontal="center" wrapText="1" readingOrder="2"/>
    </xf>
    <xf numFmtId="0" fontId="17" fillId="0" borderId="13" xfId="13" applyFont="1" applyFill="1" applyBorder="1" applyAlignment="1">
      <alignment horizontal="right" wrapText="1" readingOrder="2"/>
    </xf>
    <xf numFmtId="0" fontId="17" fillId="0" borderId="10" xfId="13" applyFont="1" applyFill="1" applyBorder="1" applyAlignment="1">
      <alignment horizontal="right" wrapText="1" readingOrder="2"/>
    </xf>
    <xf numFmtId="0" fontId="17" fillId="0" borderId="5" xfId="13" applyFont="1" applyFill="1" applyBorder="1" applyAlignment="1">
      <alignment horizontal="right" wrapText="1" readingOrder="2"/>
    </xf>
    <xf numFmtId="0" fontId="17" fillId="0" borderId="5" xfId="13" applyFont="1" applyFill="1" applyBorder="1" applyAlignment="1">
      <alignment horizontal="left" vertical="center" wrapText="1" indent="1" readingOrder="2"/>
    </xf>
    <xf numFmtId="0" fontId="1" fillId="0" borderId="6" xfId="13" applyFill="1" applyBorder="1"/>
    <xf numFmtId="0" fontId="1" fillId="0" borderId="0" xfId="13" applyFill="1" applyBorder="1"/>
    <xf numFmtId="0" fontId="1" fillId="0" borderId="3" xfId="13" applyFill="1" applyBorder="1"/>
    <xf numFmtId="0" fontId="17" fillId="0" borderId="0" xfId="13" applyFont="1" applyFill="1" applyBorder="1" applyAlignment="1">
      <alignment horizontal="right" vertical="center" wrapText="1" readingOrder="2"/>
    </xf>
    <xf numFmtId="0" fontId="10" fillId="0" borderId="0" xfId="13" applyFont="1" applyFill="1" applyBorder="1" applyAlignment="1">
      <alignment horizontal="right" vertical="center"/>
    </xf>
    <xf numFmtId="0" fontId="10" fillId="0" borderId="0" xfId="13" applyFont="1" applyFill="1" applyBorder="1" applyAlignment="1">
      <alignment horizontal="center" vertical="center"/>
    </xf>
    <xf numFmtId="0" fontId="10" fillId="0" borderId="3" xfId="13" applyFont="1" applyFill="1" applyBorder="1"/>
    <xf numFmtId="0" fontId="17" fillId="0" borderId="0" xfId="13" applyFont="1" applyFill="1" applyAlignment="1">
      <alignment horizontal="center" vertical="center" wrapText="1" readingOrder="2"/>
    </xf>
    <xf numFmtId="0" fontId="4" fillId="0" borderId="8" xfId="13" applyFont="1" applyFill="1" applyBorder="1" applyAlignment="1">
      <alignment horizontal="center" vertical="center" wrapText="1"/>
    </xf>
    <xf numFmtId="49" fontId="4" fillId="0" borderId="8" xfId="13" applyNumberFormat="1" applyFont="1" applyFill="1" applyBorder="1" applyAlignment="1">
      <alignment horizontal="center" vertical="center" wrapText="1" readingOrder="2"/>
    </xf>
    <xf numFmtId="0" fontId="36" fillId="0" borderId="0" xfId="13" applyFont="1" applyFill="1" applyAlignment="1">
      <alignment vertical="center"/>
    </xf>
    <xf numFmtId="0" fontId="3" fillId="0" borderId="8" xfId="13" applyFont="1" applyFill="1" applyBorder="1" applyAlignment="1">
      <alignment horizontal="center" vertical="center" wrapText="1"/>
    </xf>
    <xf numFmtId="49" fontId="3" fillId="0" borderId="8" xfId="13" applyNumberFormat="1" applyFont="1" applyFill="1" applyBorder="1" applyAlignment="1">
      <alignment horizontal="center" vertical="center" wrapText="1" readingOrder="2"/>
    </xf>
    <xf numFmtId="0" fontId="10" fillId="0" borderId="12" xfId="13" applyFont="1" applyFill="1" applyBorder="1" applyAlignment="1">
      <alignment horizontal="center"/>
    </xf>
    <xf numFmtId="0" fontId="10" fillId="2" borderId="13" xfId="13" applyFont="1" applyFill="1" applyBorder="1" applyAlignment="1">
      <alignment horizontal="right" vertical="center"/>
    </xf>
    <xf numFmtId="0" fontId="10" fillId="2" borderId="15" xfId="13" applyFont="1" applyFill="1" applyBorder="1" applyAlignment="1">
      <alignment horizontal="center" vertical="center"/>
    </xf>
    <xf numFmtId="0" fontId="10" fillId="2" borderId="3" xfId="13" applyFont="1" applyFill="1" applyBorder="1" applyAlignment="1">
      <alignment horizontal="right" vertical="center"/>
    </xf>
    <xf numFmtId="0" fontId="10" fillId="2" borderId="10" xfId="13" applyFont="1" applyFill="1" applyBorder="1" applyAlignment="1">
      <alignment horizontal="center" vertical="center"/>
    </xf>
    <xf numFmtId="0" fontId="10" fillId="2" borderId="3" xfId="13" applyFont="1" applyFill="1" applyBorder="1" applyAlignment="1">
      <alignment horizontal="center" vertical="center"/>
    </xf>
    <xf numFmtId="0" fontId="10" fillId="2" borderId="3" xfId="13" applyFont="1" applyFill="1" applyBorder="1"/>
    <xf numFmtId="0" fontId="10" fillId="2" borderId="4" xfId="13" applyFont="1" applyFill="1" applyBorder="1"/>
    <xf numFmtId="0" fontId="10" fillId="2" borderId="4" xfId="13" applyFont="1" applyFill="1" applyBorder="1" applyAlignment="1">
      <alignment horizontal="center" vertical="center"/>
    </xf>
    <xf numFmtId="0" fontId="10" fillId="0" borderId="11" xfId="13" applyFont="1" applyFill="1" applyBorder="1" applyAlignment="1">
      <alignment horizontal="right" vertical="center"/>
    </xf>
    <xf numFmtId="0" fontId="10" fillId="2" borderId="11" xfId="13" applyFont="1" applyFill="1" applyBorder="1"/>
    <xf numFmtId="0" fontId="10" fillId="2" borderId="11" xfId="13" applyFont="1" applyFill="1" applyBorder="1" applyAlignment="1">
      <alignment horizontal="center" vertical="center"/>
    </xf>
    <xf numFmtId="0" fontId="10" fillId="2" borderId="0" xfId="13" applyFont="1" applyFill="1" applyBorder="1"/>
    <xf numFmtId="0" fontId="10" fillId="2" borderId="0" xfId="13" applyFont="1" applyFill="1" applyBorder="1" applyAlignment="1">
      <alignment horizontal="center" vertical="center"/>
    </xf>
    <xf numFmtId="0" fontId="10" fillId="2" borderId="6" xfId="13" applyFont="1" applyFill="1" applyBorder="1" applyAlignment="1">
      <alignment horizontal="center" vertical="center"/>
    </xf>
    <xf numFmtId="0" fontId="10" fillId="2" borderId="17" xfId="13" applyFont="1" applyFill="1" applyBorder="1"/>
    <xf numFmtId="0" fontId="10" fillId="2" borderId="15" xfId="13" applyFont="1" applyFill="1" applyBorder="1"/>
    <xf numFmtId="0" fontId="10" fillId="2" borderId="5" xfId="13" applyFont="1" applyFill="1" applyBorder="1" applyAlignment="1">
      <alignment horizontal="center" vertical="center"/>
    </xf>
    <xf numFmtId="0" fontId="47" fillId="0" borderId="0" xfId="13" applyFont="1" applyFill="1"/>
    <xf numFmtId="0" fontId="8" fillId="0" borderId="0" xfId="13" applyFont="1" applyFill="1"/>
    <xf numFmtId="0" fontId="35" fillId="0" borderId="12" xfId="13" applyFont="1" applyFill="1" applyBorder="1" applyAlignment="1">
      <alignment horizontal="center" wrapText="1" readingOrder="2"/>
    </xf>
    <xf numFmtId="0" fontId="17" fillId="0" borderId="6" xfId="13" applyFont="1" applyFill="1" applyBorder="1" applyAlignment="1">
      <alignment horizontal="left" vertical="center" wrapText="1" indent="2" readingOrder="2"/>
    </xf>
    <xf numFmtId="0" fontId="17" fillId="0" borderId="10" xfId="13" applyFont="1" applyFill="1" applyBorder="1" applyAlignment="1">
      <alignment horizontal="left" vertical="center" wrapText="1" indent="2" readingOrder="2"/>
    </xf>
    <xf numFmtId="0" fontId="10" fillId="0" borderId="0" xfId="13" applyFont="1" applyFill="1" applyAlignment="1">
      <alignment horizontal="right" vertical="center"/>
    </xf>
    <xf numFmtId="0" fontId="10" fillId="2" borderId="15" xfId="13" applyFont="1" applyFill="1" applyBorder="1" applyAlignment="1">
      <alignment vertical="center"/>
    </xf>
    <xf numFmtId="0" fontId="10" fillId="2" borderId="15" xfId="13" applyFont="1" applyFill="1" applyBorder="1" applyAlignment="1">
      <alignment horizontal="right" vertical="center" indent="3"/>
    </xf>
    <xf numFmtId="0" fontId="10" fillId="2" borderId="6" xfId="13" applyFont="1" applyFill="1" applyBorder="1" applyAlignment="1">
      <alignment horizontal="right" vertical="center" indent="3"/>
    </xf>
    <xf numFmtId="0" fontId="10" fillId="5" borderId="0" xfId="13" applyFont="1" applyFill="1" applyAlignment="1">
      <alignment vertical="center"/>
    </xf>
    <xf numFmtId="0" fontId="10" fillId="2" borderId="3" xfId="13" applyFont="1" applyFill="1" applyBorder="1" applyAlignment="1">
      <alignment vertical="center"/>
    </xf>
    <xf numFmtId="0" fontId="10" fillId="2" borderId="3" xfId="13" applyFont="1" applyFill="1" applyBorder="1" applyAlignment="1">
      <alignment horizontal="right" vertical="center" indent="3"/>
    </xf>
    <xf numFmtId="0" fontId="10" fillId="0" borderId="3" xfId="13" applyFont="1" applyFill="1" applyBorder="1" applyAlignment="1">
      <alignment horizontal="right" vertical="center" indent="3"/>
    </xf>
    <xf numFmtId="0" fontId="10" fillId="2" borderId="17" xfId="13" applyFont="1" applyFill="1" applyBorder="1" applyAlignment="1">
      <alignment vertical="center"/>
    </xf>
    <xf numFmtId="0" fontId="10" fillId="2" borderId="0" xfId="13" applyFont="1" applyFill="1" applyBorder="1" applyAlignment="1">
      <alignment horizontal="right" vertical="center" indent="3"/>
    </xf>
    <xf numFmtId="0" fontId="10" fillId="2" borderId="17" xfId="13" applyFont="1" applyFill="1" applyBorder="1" applyAlignment="1">
      <alignment horizontal="right" vertical="center" indent="3"/>
    </xf>
    <xf numFmtId="0" fontId="10" fillId="0" borderId="9" xfId="13" applyFont="1" applyFill="1" applyBorder="1" applyAlignment="1">
      <alignment horizontal="right" vertical="center" indent="3"/>
    </xf>
    <xf numFmtId="0" fontId="10" fillId="0" borderId="5" xfId="13" applyFont="1" applyFill="1" applyBorder="1" applyAlignment="1">
      <alignment horizontal="right" vertical="center" indent="3"/>
    </xf>
    <xf numFmtId="0" fontId="10" fillId="0" borderId="0" xfId="13" applyFont="1" applyFill="1" applyBorder="1" applyAlignment="1">
      <alignment vertical="center"/>
    </xf>
    <xf numFmtId="0" fontId="10" fillId="0" borderId="10" xfId="13" applyFont="1" applyFill="1" applyBorder="1" applyAlignment="1">
      <alignment vertical="center"/>
    </xf>
    <xf numFmtId="0" fontId="10" fillId="0" borderId="15" xfId="13" applyFont="1" applyFill="1" applyBorder="1" applyAlignment="1">
      <alignment horizontal="center" vertical="center" readingOrder="2"/>
    </xf>
    <xf numFmtId="0" fontId="10" fillId="0" borderId="3" xfId="13" applyFont="1" applyFill="1" applyBorder="1" applyAlignment="1">
      <alignment horizontal="center" vertical="center" readingOrder="2"/>
    </xf>
    <xf numFmtId="0" fontId="10" fillId="0" borderId="6" xfId="13" applyFont="1" applyFill="1" applyBorder="1" applyAlignment="1">
      <alignment vertical="center"/>
    </xf>
    <xf numFmtId="0" fontId="10" fillId="0" borderId="4" xfId="13" applyFont="1" applyFill="1" applyBorder="1" applyAlignment="1">
      <alignment vertical="center"/>
    </xf>
    <xf numFmtId="0" fontId="10" fillId="0" borderId="4" xfId="13" applyFont="1" applyFill="1" applyBorder="1" applyAlignment="1">
      <alignment horizontal="center" vertical="center" readingOrder="2"/>
    </xf>
    <xf numFmtId="0" fontId="10" fillId="0" borderId="0" xfId="13" applyFont="1" applyFill="1" applyBorder="1" applyAlignment="1">
      <alignment readingOrder="2"/>
    </xf>
    <xf numFmtId="0" fontId="10" fillId="0" borderId="6" xfId="13" applyFont="1" applyFill="1" applyBorder="1" applyAlignment="1">
      <alignment horizontal="center" vertical="center" readingOrder="2"/>
    </xf>
    <xf numFmtId="0" fontId="10" fillId="0" borderId="0" xfId="13" applyFont="1" applyFill="1" applyBorder="1" applyAlignment="1">
      <alignment horizontal="center" vertical="center" readingOrder="2"/>
    </xf>
    <xf numFmtId="0" fontId="10" fillId="0" borderId="10" xfId="13" applyFont="1" applyFill="1" applyBorder="1" applyAlignment="1">
      <alignment horizontal="center" vertical="center" readingOrder="2"/>
    </xf>
    <xf numFmtId="0" fontId="10" fillId="0" borderId="13" xfId="13" applyFont="1" applyFill="1" applyBorder="1" applyAlignment="1">
      <alignment horizontal="center" vertical="center" readingOrder="2"/>
    </xf>
    <xf numFmtId="0" fontId="10" fillId="0" borderId="5" xfId="13" applyFont="1" applyFill="1" applyBorder="1" applyAlignment="1">
      <alignment horizontal="center" vertical="center" readingOrder="2"/>
    </xf>
    <xf numFmtId="0" fontId="35" fillId="0" borderId="0" xfId="13" applyFont="1" applyFill="1" applyAlignment="1">
      <alignment horizontal="center" wrapText="1" readingOrder="2"/>
    </xf>
    <xf numFmtId="0" fontId="40" fillId="0" borderId="3" xfId="13" applyFont="1" applyFill="1" applyBorder="1" applyAlignment="1">
      <alignment horizontal="right" wrapText="1" readingOrder="2"/>
    </xf>
    <xf numFmtId="0" fontId="40" fillId="0" borderId="3" xfId="13" applyFont="1" applyFill="1" applyBorder="1" applyAlignment="1">
      <alignment horizontal="center" vertical="center" wrapText="1" readingOrder="2"/>
    </xf>
    <xf numFmtId="0" fontId="1" fillId="0" borderId="13" xfId="13" applyFill="1" applyBorder="1" applyAlignment="1">
      <alignment horizontal="center"/>
    </xf>
    <xf numFmtId="0" fontId="1" fillId="0" borderId="15" xfId="13" applyFill="1" applyBorder="1" applyAlignment="1">
      <alignment horizontal="center"/>
    </xf>
    <xf numFmtId="0" fontId="1" fillId="0" borderId="3" xfId="13" applyFill="1" applyBorder="1" applyAlignment="1">
      <alignment horizontal="center"/>
    </xf>
    <xf numFmtId="0" fontId="40" fillId="0" borderId="6" xfId="13" applyFont="1" applyFill="1" applyBorder="1" applyAlignment="1">
      <alignment horizontal="right" wrapText="1" readingOrder="2"/>
    </xf>
    <xf numFmtId="0" fontId="1" fillId="0" borderId="17" xfId="13" applyFill="1" applyBorder="1" applyAlignment="1">
      <alignment horizontal="center"/>
    </xf>
    <xf numFmtId="0" fontId="40" fillId="0" borderId="13" xfId="13" applyFont="1" applyFill="1" applyBorder="1" applyAlignment="1">
      <alignment horizontal="right" wrapText="1" readingOrder="2"/>
    </xf>
    <xf numFmtId="0" fontId="40" fillId="0" borderId="13" xfId="13" applyFont="1" applyFill="1" applyBorder="1" applyAlignment="1">
      <alignment horizontal="center" vertical="center" wrapText="1" readingOrder="2"/>
    </xf>
    <xf numFmtId="0" fontId="40" fillId="0" borderId="4" xfId="13" applyFont="1" applyFill="1" applyBorder="1" applyAlignment="1">
      <alignment horizontal="right" wrapText="1" readingOrder="2"/>
    </xf>
    <xf numFmtId="0" fontId="40" fillId="0" borderId="4" xfId="13" applyFont="1" applyFill="1" applyBorder="1" applyAlignment="1">
      <alignment horizontal="center" vertical="center" wrapText="1" readingOrder="2"/>
    </xf>
    <xf numFmtId="0" fontId="17" fillId="0" borderId="5" xfId="13" applyFont="1" applyFill="1" applyBorder="1" applyAlignment="1">
      <alignment horizontal="right" vertical="center" wrapText="1" readingOrder="2"/>
    </xf>
    <xf numFmtId="0" fontId="33" fillId="0" borderId="0" xfId="13" applyFont="1" applyFill="1" applyAlignment="1"/>
    <xf numFmtId="0" fontId="37" fillId="0" borderId="0" xfId="13" applyFont="1" applyFill="1"/>
    <xf numFmtId="0" fontId="10" fillId="0" borderId="21" xfId="13" applyFont="1" applyFill="1" applyBorder="1" applyAlignment="1">
      <alignment vertical="center"/>
    </xf>
    <xf numFmtId="0" fontId="17" fillId="0" borderId="21" xfId="13" applyFont="1" applyFill="1" applyBorder="1" applyAlignment="1">
      <alignment horizontal="center" vertical="center" wrapText="1" readingOrder="2"/>
    </xf>
    <xf numFmtId="0" fontId="10" fillId="0" borderId="21" xfId="13" applyFont="1" applyFill="1" applyBorder="1" applyAlignment="1">
      <alignment horizontal="center" vertical="center"/>
    </xf>
    <xf numFmtId="0" fontId="8" fillId="0" borderId="0" xfId="13" applyFont="1" applyFill="1" applyAlignment="1">
      <alignment horizontal="right" vertical="center"/>
    </xf>
    <xf numFmtId="0" fontId="10" fillId="0" borderId="15" xfId="13" applyFont="1" applyFill="1" applyBorder="1" applyAlignment="1">
      <alignment horizontal="right" vertical="center" indent="1"/>
    </xf>
    <xf numFmtId="0" fontId="10" fillId="0" borderId="13" xfId="13" applyFont="1" applyFill="1" applyBorder="1" applyAlignment="1">
      <alignment horizontal="right" vertical="center" indent="1"/>
    </xf>
    <xf numFmtId="0" fontId="10" fillId="0" borderId="10" xfId="13" applyFont="1" applyFill="1" applyBorder="1" applyAlignment="1">
      <alignment horizontal="right" vertical="center" indent="1"/>
    </xf>
    <xf numFmtId="0" fontId="10" fillId="0" borderId="3" xfId="13" applyFont="1" applyFill="1" applyBorder="1" applyAlignment="1">
      <alignment horizontal="right" vertical="center" indent="1"/>
    </xf>
    <xf numFmtId="0" fontId="10" fillId="0" borderId="6" xfId="13" applyFont="1" applyFill="1" applyBorder="1" applyAlignment="1">
      <alignment horizontal="right" vertical="center" indent="1"/>
    </xf>
    <xf numFmtId="0" fontId="10" fillId="0" borderId="17" xfId="13" applyFont="1" applyFill="1" applyBorder="1" applyAlignment="1">
      <alignment horizontal="right" vertical="center" indent="1"/>
    </xf>
    <xf numFmtId="0" fontId="10" fillId="0" borderId="9" xfId="13" applyFont="1" applyFill="1" applyBorder="1" applyAlignment="1">
      <alignment horizontal="right" vertical="center" indent="1"/>
    </xf>
    <xf numFmtId="0" fontId="17" fillId="0" borderId="6" xfId="13" applyFont="1" applyFill="1" applyBorder="1" applyAlignment="1">
      <alignment horizontal="right" vertical="center" wrapText="1" readingOrder="2"/>
    </xf>
    <xf numFmtId="0" fontId="4" fillId="0" borderId="3" xfId="13" applyFont="1" applyFill="1" applyBorder="1" applyAlignment="1">
      <alignment vertical="center" wrapText="1"/>
    </xf>
    <xf numFmtId="0" fontId="4" fillId="0" borderId="6" xfId="13" applyFont="1" applyFill="1" applyBorder="1" applyAlignment="1">
      <alignment vertical="center"/>
    </xf>
    <xf numFmtId="0" fontId="4" fillId="0" borderId="6" xfId="13" applyFont="1" applyFill="1" applyBorder="1" applyAlignment="1">
      <alignment vertical="center" wrapText="1"/>
    </xf>
    <xf numFmtId="0" fontId="4" fillId="0" borderId="0" xfId="13" applyFont="1" applyFill="1" applyBorder="1" applyAlignment="1">
      <alignment vertical="center"/>
    </xf>
    <xf numFmtId="0" fontId="4" fillId="0" borderId="0" xfId="13" applyFont="1" applyFill="1" applyBorder="1" applyAlignment="1">
      <alignment vertical="center" wrapText="1"/>
    </xf>
    <xf numFmtId="0" fontId="10" fillId="0" borderId="5" xfId="13" applyFont="1" applyFill="1" applyBorder="1" applyAlignment="1">
      <alignment vertical="center"/>
    </xf>
    <xf numFmtId="0" fontId="17" fillId="2" borderId="3" xfId="13" applyFont="1" applyFill="1" applyBorder="1" applyAlignment="1">
      <alignment horizontal="center" vertical="center" readingOrder="2"/>
    </xf>
    <xf numFmtId="0" fontId="17" fillId="2" borderId="0" xfId="13" applyFont="1" applyFill="1" applyBorder="1" applyAlignment="1">
      <alignment horizontal="center" vertical="center" readingOrder="2"/>
    </xf>
    <xf numFmtId="0" fontId="17" fillId="2" borderId="10" xfId="13" applyFont="1" applyFill="1" applyBorder="1" applyAlignment="1">
      <alignment horizontal="center" vertical="center" readingOrder="2"/>
    </xf>
    <xf numFmtId="0" fontId="17" fillId="2" borderId="4" xfId="13" applyFont="1" applyFill="1" applyBorder="1" applyAlignment="1">
      <alignment horizontal="right" vertical="center" wrapText="1" readingOrder="2"/>
    </xf>
    <xf numFmtId="0" fontId="17" fillId="2" borderId="4" xfId="13" applyFont="1" applyFill="1" applyBorder="1" applyAlignment="1">
      <alignment horizontal="center" vertical="center" readingOrder="2"/>
    </xf>
    <xf numFmtId="0" fontId="17" fillId="0" borderId="0" xfId="13" applyFont="1" applyFill="1" applyBorder="1" applyAlignment="1">
      <alignment horizontal="right" wrapText="1" readingOrder="2"/>
    </xf>
    <xf numFmtId="0" fontId="17" fillId="0" borderId="0" xfId="13" applyFont="1" applyFill="1" applyBorder="1" applyAlignment="1">
      <alignment horizontal="right" vertical="center" indent="1" readingOrder="2"/>
    </xf>
    <xf numFmtId="0" fontId="17" fillId="2" borderId="6" xfId="13" applyFont="1" applyFill="1" applyBorder="1" applyAlignment="1">
      <alignment horizontal="center" vertical="center" readingOrder="2"/>
    </xf>
    <xf numFmtId="0" fontId="17" fillId="2" borderId="3" xfId="13" applyFont="1" applyFill="1" applyBorder="1" applyAlignment="1">
      <alignment horizontal="right" vertical="center" readingOrder="2"/>
    </xf>
    <xf numFmtId="0" fontId="17" fillId="2" borderId="0" xfId="13" applyFont="1" applyFill="1" applyBorder="1" applyAlignment="1">
      <alignment horizontal="right" vertical="center" wrapText="1" readingOrder="2"/>
    </xf>
    <xf numFmtId="0" fontId="10" fillId="2" borderId="12" xfId="13" applyFont="1" applyFill="1" applyBorder="1" applyAlignment="1">
      <alignment horizontal="center" vertical="center"/>
    </xf>
    <xf numFmtId="0" fontId="17" fillId="2" borderId="9" xfId="13" applyFont="1" applyFill="1" applyBorder="1" applyAlignment="1">
      <alignment horizontal="right" vertical="center" wrapText="1" readingOrder="2"/>
    </xf>
    <xf numFmtId="0" fontId="17" fillId="2" borderId="9" xfId="13" applyFont="1" applyFill="1" applyBorder="1" applyAlignment="1">
      <alignment horizontal="center" vertical="center" readingOrder="2"/>
    </xf>
    <xf numFmtId="0" fontId="1" fillId="0" borderId="0" xfId="13" applyFill="1" applyAlignment="1">
      <alignment horizontal="right"/>
    </xf>
    <xf numFmtId="0" fontId="4" fillId="0" borderId="4" xfId="13" applyFont="1" applyFill="1" applyBorder="1" applyAlignment="1">
      <alignment horizontal="center" vertical="center" wrapText="1"/>
    </xf>
    <xf numFmtId="0" fontId="8" fillId="0" borderId="5" xfId="13" applyFont="1" applyFill="1" applyBorder="1" applyAlignment="1">
      <alignment horizontal="right"/>
    </xf>
    <xf numFmtId="0" fontId="8" fillId="0" borderId="0" xfId="13" applyFont="1" applyFill="1" applyAlignment="1">
      <alignment horizontal="right"/>
    </xf>
    <xf numFmtId="0" fontId="8" fillId="0" borderId="0" xfId="13" applyFont="1" applyFill="1" applyAlignment="1"/>
    <xf numFmtId="0" fontId="40" fillId="0" borderId="12" xfId="13" applyFont="1" applyFill="1" applyBorder="1" applyAlignment="1">
      <alignment horizontal="center" wrapText="1" readingOrder="2"/>
    </xf>
    <xf numFmtId="0" fontId="40" fillId="0" borderId="0" xfId="13" applyFont="1" applyFill="1" applyBorder="1" applyAlignment="1">
      <alignment horizontal="center" wrapText="1" readingOrder="2"/>
    </xf>
    <xf numFmtId="0" fontId="17" fillId="0" borderId="13" xfId="13" applyFont="1" applyFill="1" applyBorder="1" applyAlignment="1">
      <alignment horizontal="right" vertical="center" readingOrder="2"/>
    </xf>
    <xf numFmtId="0" fontId="17" fillId="0" borderId="15" xfId="13" applyFont="1" applyFill="1" applyBorder="1" applyAlignment="1">
      <alignment horizontal="center" vertical="center" readingOrder="2"/>
    </xf>
    <xf numFmtId="0" fontId="17" fillId="0" borderId="3" xfId="13" applyFont="1" applyFill="1" applyBorder="1" applyAlignment="1">
      <alignment horizontal="right" vertical="center" readingOrder="2"/>
    </xf>
    <xf numFmtId="0" fontId="17" fillId="0" borderId="10" xfId="13" applyFont="1" applyFill="1" applyBorder="1" applyAlignment="1">
      <alignment horizontal="center" vertical="center" readingOrder="2"/>
    </xf>
    <xf numFmtId="0" fontId="17" fillId="0" borderId="3" xfId="13" applyFont="1" applyFill="1" applyBorder="1" applyAlignment="1">
      <alignment horizontal="center" vertical="center" readingOrder="2"/>
    </xf>
    <xf numFmtId="0" fontId="18" fillId="0" borderId="3" xfId="13" applyFont="1" applyFill="1" applyBorder="1" applyAlignment="1">
      <alignment vertical="center"/>
    </xf>
    <xf numFmtId="0" fontId="17" fillId="0" borderId="10" xfId="13" applyFont="1" applyFill="1" applyBorder="1" applyAlignment="1">
      <alignment horizontal="right" vertical="center" readingOrder="2"/>
    </xf>
    <xf numFmtId="0" fontId="17" fillId="0" borderId="0" xfId="13" applyFont="1" applyFill="1" applyBorder="1" applyAlignment="1">
      <alignment horizontal="right" vertical="center" readingOrder="2"/>
    </xf>
    <xf numFmtId="0" fontId="17" fillId="0" borderId="0" xfId="13" applyFont="1" applyFill="1" applyBorder="1" applyAlignment="1">
      <alignment horizontal="center" vertical="center" readingOrder="2"/>
    </xf>
    <xf numFmtId="0" fontId="18" fillId="0" borderId="0" xfId="13" applyFont="1" applyFill="1" applyAlignment="1">
      <alignment horizontal="right"/>
    </xf>
    <xf numFmtId="0" fontId="17" fillId="0" borderId="8" xfId="13" applyFont="1" applyFill="1" applyBorder="1" applyAlignment="1">
      <alignment horizontal="center" wrapText="1" readingOrder="2"/>
    </xf>
    <xf numFmtId="0" fontId="40" fillId="0" borderId="0" xfId="13" applyFont="1" applyFill="1" applyBorder="1" applyAlignment="1">
      <alignment horizontal="right" vertical="center" wrapText="1" readingOrder="2"/>
    </xf>
    <xf numFmtId="0" fontId="40" fillId="0" borderId="0" xfId="13" applyFont="1" applyFill="1" applyBorder="1" applyAlignment="1">
      <alignment horizontal="right" wrapText="1" readingOrder="2"/>
    </xf>
    <xf numFmtId="0" fontId="40" fillId="0" borderId="0" xfId="13" applyFont="1" applyFill="1" applyBorder="1" applyAlignment="1">
      <alignment wrapText="1" readingOrder="2"/>
    </xf>
    <xf numFmtId="0" fontId="33" fillId="0" borderId="5" xfId="13" applyFont="1" applyFill="1" applyBorder="1" applyAlignment="1">
      <alignment horizontal="right"/>
    </xf>
    <xf numFmtId="0" fontId="35" fillId="0" borderId="8" xfId="13" applyFont="1" applyFill="1" applyBorder="1" applyAlignment="1">
      <alignment horizontal="center" wrapText="1" readingOrder="2"/>
    </xf>
    <xf numFmtId="0" fontId="17" fillId="0" borderId="15" xfId="13" applyFont="1" applyFill="1" applyBorder="1" applyAlignment="1">
      <alignment horizontal="center" wrapText="1" readingOrder="2"/>
    </xf>
    <xf numFmtId="0" fontId="17" fillId="0" borderId="4" xfId="13" applyFont="1" applyFill="1" applyBorder="1" applyAlignment="1">
      <alignment horizontal="center" wrapText="1" readingOrder="2"/>
    </xf>
    <xf numFmtId="0" fontId="40" fillId="0" borderId="11" xfId="13" applyFont="1" applyFill="1" applyBorder="1" applyAlignment="1">
      <alignment horizontal="right" vertical="center" wrapText="1" readingOrder="2"/>
    </xf>
    <xf numFmtId="0" fontId="40" fillId="0" borderId="11" xfId="13" applyFont="1" applyFill="1" applyBorder="1" applyAlignment="1">
      <alignment horizontal="right" wrapText="1" readingOrder="2"/>
    </xf>
    <xf numFmtId="0" fontId="17" fillId="0" borderId="11" xfId="13" applyFont="1" applyFill="1" applyBorder="1" applyAlignment="1">
      <alignment wrapText="1" readingOrder="2"/>
    </xf>
    <xf numFmtId="0" fontId="17" fillId="0" borderId="13" xfId="13" applyFont="1" applyFill="1" applyBorder="1" applyAlignment="1">
      <alignment horizontal="center" wrapText="1" readingOrder="2"/>
    </xf>
    <xf numFmtId="0" fontId="40" fillId="0" borderId="17" xfId="13" applyFont="1" applyFill="1" applyBorder="1" applyAlignment="1">
      <alignment horizontal="right" wrapText="1" readingOrder="2"/>
    </xf>
    <xf numFmtId="0" fontId="17" fillId="0" borderId="17" xfId="13" applyFont="1" applyFill="1" applyBorder="1" applyAlignment="1">
      <alignment horizontal="center" wrapText="1" readingOrder="2"/>
    </xf>
    <xf numFmtId="0" fontId="18" fillId="0" borderId="4" xfId="13" applyFont="1" applyFill="1" applyBorder="1" applyAlignment="1">
      <alignment horizontal="right"/>
    </xf>
    <xf numFmtId="0" fontId="10" fillId="0" borderId="4" xfId="13" applyFont="1" applyFill="1" applyBorder="1" applyAlignment="1">
      <alignment horizontal="center"/>
    </xf>
    <xf numFmtId="0" fontId="33" fillId="0" borderId="0" xfId="13" applyFont="1" applyFill="1" applyAlignment="1">
      <alignment horizontal="right"/>
    </xf>
    <xf numFmtId="0" fontId="17" fillId="0" borderId="24" xfId="13" applyFont="1" applyFill="1" applyBorder="1" applyAlignment="1">
      <alignment horizontal="right" vertical="center" wrapText="1" readingOrder="2"/>
    </xf>
    <xf numFmtId="0" fontId="17" fillId="0" borderId="24" xfId="13" applyFont="1" applyFill="1" applyBorder="1" applyAlignment="1">
      <alignment horizontal="right" vertical="center" wrapText="1" indent="7" readingOrder="2"/>
    </xf>
    <xf numFmtId="0" fontId="17" fillId="2" borderId="3" xfId="13" applyFont="1" applyFill="1" applyBorder="1" applyAlignment="1">
      <alignment horizontal="right" wrapText="1" readingOrder="2"/>
    </xf>
    <xf numFmtId="0" fontId="17" fillId="2" borderId="13" xfId="13" applyFont="1" applyFill="1" applyBorder="1" applyAlignment="1">
      <alignment horizontal="left" vertical="center" wrapText="1" indent="7" readingOrder="2"/>
    </xf>
    <xf numFmtId="0" fontId="17" fillId="2" borderId="3" xfId="13" applyFont="1" applyFill="1" applyBorder="1" applyAlignment="1">
      <alignment horizontal="left" vertical="center" wrapText="1" indent="7" readingOrder="2"/>
    </xf>
    <xf numFmtId="0" fontId="17" fillId="2" borderId="10" xfId="13" applyFont="1" applyFill="1" applyBorder="1" applyAlignment="1">
      <alignment horizontal="left" vertical="center" wrapText="1" indent="7" readingOrder="2"/>
    </xf>
    <xf numFmtId="0" fontId="17" fillId="2" borderId="17" xfId="13" applyFont="1" applyFill="1" applyBorder="1" applyAlignment="1">
      <alignment horizontal="left" vertical="center" wrapText="1" indent="7" readingOrder="2"/>
    </xf>
    <xf numFmtId="0" fontId="33" fillId="2" borderId="9" xfId="13" applyFont="1" applyFill="1" applyBorder="1" applyAlignment="1">
      <alignment horizontal="right" wrapText="1" readingOrder="2"/>
    </xf>
    <xf numFmtId="0" fontId="17" fillId="2" borderId="9" xfId="13" applyFont="1" applyFill="1" applyBorder="1" applyAlignment="1">
      <alignment horizontal="left" vertical="center" wrapText="1" indent="7" readingOrder="2"/>
    </xf>
    <xf numFmtId="0" fontId="33" fillId="0" borderId="0" xfId="13" applyFont="1" applyFill="1" applyAlignment="1">
      <alignment horizontal="right" wrapText="1" readingOrder="2"/>
    </xf>
    <xf numFmtId="0" fontId="10" fillId="0" borderId="15" xfId="13" applyFont="1" applyFill="1" applyBorder="1" applyAlignment="1">
      <alignment horizontal="right" vertical="center"/>
    </xf>
    <xf numFmtId="0" fontId="17" fillId="2" borderId="17" xfId="13" applyFont="1" applyFill="1" applyBorder="1" applyAlignment="1">
      <alignment horizontal="right" vertical="center" wrapText="1" readingOrder="2"/>
    </xf>
    <xf numFmtId="0" fontId="10" fillId="2" borderId="17" xfId="13" applyFont="1" applyFill="1" applyBorder="1" applyAlignment="1">
      <alignment horizontal="center" vertical="center"/>
    </xf>
    <xf numFmtId="0" fontId="40" fillId="0" borderId="6" xfId="13" applyFont="1" applyFill="1" applyBorder="1" applyAlignment="1">
      <alignment vertical="center" wrapText="1" readingOrder="2"/>
    </xf>
    <xf numFmtId="0" fontId="40" fillId="0" borderId="6" xfId="13" applyFont="1" applyFill="1" applyBorder="1" applyAlignment="1">
      <alignment horizontal="center" vertical="center" wrapText="1" readingOrder="2"/>
    </xf>
    <xf numFmtId="0" fontId="40" fillId="0" borderId="3" xfId="13" applyFont="1" applyFill="1" applyBorder="1" applyAlignment="1">
      <alignment vertical="center" wrapText="1" readingOrder="2"/>
    </xf>
    <xf numFmtId="0" fontId="40" fillId="0" borderId="0" xfId="13" applyFont="1" applyFill="1" applyBorder="1" applyAlignment="1">
      <alignment horizontal="left" vertical="center" wrapText="1" indent="1" readingOrder="2"/>
    </xf>
    <xf numFmtId="0" fontId="1" fillId="6" borderId="0" xfId="13" applyFill="1"/>
    <xf numFmtId="0" fontId="40" fillId="0" borderId="17" xfId="13" applyFont="1" applyFill="1" applyBorder="1" applyAlignment="1">
      <alignment vertical="center" wrapText="1" readingOrder="2"/>
    </xf>
    <xf numFmtId="0" fontId="40" fillId="0" borderId="17" xfId="13" applyFont="1" applyFill="1" applyBorder="1" applyAlignment="1">
      <alignment horizontal="center" vertical="center" wrapText="1" readingOrder="2"/>
    </xf>
    <xf numFmtId="0" fontId="40" fillId="0" borderId="9" xfId="13" applyFont="1" applyFill="1" applyBorder="1" applyAlignment="1">
      <alignment vertical="center" wrapText="1" readingOrder="2"/>
    </xf>
    <xf numFmtId="0" fontId="40" fillId="0" borderId="9" xfId="13" applyFont="1" applyFill="1" applyBorder="1" applyAlignment="1">
      <alignment horizontal="center" vertical="center" wrapText="1" readingOrder="2"/>
    </xf>
    <xf numFmtId="0" fontId="18" fillId="0" borderId="0" xfId="13" applyFont="1" applyFill="1" applyAlignment="1"/>
    <xf numFmtId="0" fontId="17" fillId="0" borderId="4" xfId="13" applyFont="1" applyFill="1" applyBorder="1" applyAlignment="1">
      <alignment vertical="center" wrapText="1" readingOrder="2"/>
    </xf>
    <xf numFmtId="0" fontId="17" fillId="0" borderId="17" xfId="13" applyFont="1" applyFill="1" applyBorder="1" applyAlignment="1">
      <alignment horizontal="right" vertical="center" wrapText="1" readingOrder="2"/>
    </xf>
    <xf numFmtId="0" fontId="33" fillId="0" borderId="0" xfId="13" applyFont="1" applyFill="1" applyAlignment="1">
      <alignment vertical="center"/>
    </xf>
    <xf numFmtId="0" fontId="17" fillId="0" borderId="24" xfId="13" applyFont="1" applyFill="1" applyBorder="1" applyAlignment="1">
      <alignment vertical="center" wrapText="1" readingOrder="2"/>
    </xf>
    <xf numFmtId="0" fontId="17" fillId="0" borderId="24" xfId="13" applyFont="1" applyFill="1" applyBorder="1" applyAlignment="1">
      <alignment horizontal="right" vertical="center" wrapText="1" indent="10" readingOrder="2"/>
    </xf>
    <xf numFmtId="0" fontId="17" fillId="0" borderId="10" xfId="13" applyFont="1" applyFill="1" applyBorder="1" applyAlignment="1">
      <alignment vertical="center" wrapText="1" readingOrder="2"/>
    </xf>
    <xf numFmtId="0" fontId="33" fillId="0" borderId="9" xfId="13" applyFont="1" applyFill="1" applyBorder="1" applyAlignment="1">
      <alignment vertical="center" wrapText="1" readingOrder="2"/>
    </xf>
    <xf numFmtId="0" fontId="40" fillId="0" borderId="12" xfId="13" applyFont="1" applyFill="1" applyBorder="1" applyAlignment="1">
      <alignment horizontal="center" vertical="center" wrapText="1" readingOrder="2"/>
    </xf>
    <xf numFmtId="0" fontId="18" fillId="0" borderId="13" xfId="13" applyFont="1" applyFill="1" applyBorder="1" applyAlignment="1">
      <alignment horizontal="right" vertical="center"/>
    </xf>
    <xf numFmtId="0" fontId="10" fillId="0" borderId="13" xfId="13" applyFont="1" applyFill="1" applyBorder="1" applyAlignment="1">
      <alignment horizontal="center" vertical="center"/>
    </xf>
    <xf numFmtId="0" fontId="40" fillId="0" borderId="3" xfId="13" applyFont="1" applyFill="1" applyBorder="1" applyAlignment="1">
      <alignment horizontal="right" vertical="center" wrapText="1" readingOrder="2"/>
    </xf>
    <xf numFmtId="0" fontId="40" fillId="0" borderId="0" xfId="13" applyFont="1" applyFill="1" applyAlignment="1">
      <alignment horizontal="right" vertical="center" wrapText="1" readingOrder="2"/>
    </xf>
    <xf numFmtId="0" fontId="38" fillId="0" borderId="24" xfId="13" applyFont="1" applyFill="1" applyBorder="1" applyAlignment="1">
      <alignment horizontal="right" vertical="center" wrapText="1" readingOrder="2"/>
    </xf>
    <xf numFmtId="0" fontId="38" fillId="0" borderId="24" xfId="13" applyFont="1" applyFill="1" applyBorder="1" applyAlignment="1">
      <alignment horizontal="center" vertical="center" wrapText="1" readingOrder="2"/>
    </xf>
    <xf numFmtId="0" fontId="18" fillId="0" borderId="24" xfId="13" applyFont="1" applyFill="1" applyBorder="1" applyAlignment="1">
      <alignment horizontal="center" vertical="center"/>
    </xf>
    <xf numFmtId="0" fontId="38" fillId="0" borderId="0" xfId="13" applyFont="1" applyFill="1" applyBorder="1" applyAlignment="1">
      <alignment horizontal="right" vertical="center" wrapText="1" readingOrder="2"/>
    </xf>
    <xf numFmtId="0" fontId="18" fillId="0" borderId="3" xfId="13" applyFont="1" applyFill="1" applyBorder="1" applyAlignment="1">
      <alignment horizontal="center" vertical="center"/>
    </xf>
    <xf numFmtId="0" fontId="18" fillId="0" borderId="0" xfId="13" applyFont="1" applyFill="1" applyBorder="1" applyAlignment="1">
      <alignment horizontal="center" vertical="center"/>
    </xf>
    <xf numFmtId="0" fontId="38" fillId="0" borderId="3" xfId="13" applyFont="1" applyFill="1" applyBorder="1" applyAlignment="1">
      <alignment horizontal="right" vertical="center" wrapText="1" readingOrder="2"/>
    </xf>
    <xf numFmtId="0" fontId="18" fillId="0" borderId="3" xfId="13" applyFont="1" applyFill="1" applyBorder="1" applyAlignment="1">
      <alignment horizontal="right" vertical="center"/>
    </xf>
    <xf numFmtId="0" fontId="38" fillId="0" borderId="0" xfId="13" applyFont="1" applyFill="1" applyAlignment="1">
      <alignment horizontal="right" vertical="center" wrapText="1" readingOrder="2"/>
    </xf>
    <xf numFmtId="0" fontId="18" fillId="0" borderId="0" xfId="13" applyFont="1" applyFill="1" applyAlignment="1">
      <alignment horizontal="center" vertical="center"/>
    </xf>
    <xf numFmtId="0" fontId="38" fillId="0" borderId="9" xfId="13" applyFont="1" applyFill="1" applyBorder="1" applyAlignment="1">
      <alignment horizontal="right" vertical="center" wrapText="1" readingOrder="2"/>
    </xf>
    <xf numFmtId="0" fontId="18" fillId="0" borderId="9" xfId="13" applyFont="1" applyFill="1" applyBorder="1" applyAlignment="1">
      <alignment horizontal="center" vertical="center"/>
    </xf>
    <xf numFmtId="0" fontId="1" fillId="0" borderId="0" xfId="13" applyFont="1" applyFill="1"/>
    <xf numFmtId="0" fontId="18" fillId="0" borderId="0" xfId="13" applyFont="1" applyFill="1" applyAlignment="1">
      <alignment vertical="center"/>
    </xf>
    <xf numFmtId="0" fontId="17" fillId="0" borderId="24" xfId="13" applyFont="1" applyFill="1" applyBorder="1" applyAlignment="1">
      <alignment horizontal="center" vertical="center" wrapText="1" readingOrder="2"/>
    </xf>
    <xf numFmtId="0" fontId="33" fillId="0" borderId="24" xfId="13" applyFont="1" applyFill="1" applyBorder="1" applyAlignment="1">
      <alignment horizontal="center" vertical="center"/>
    </xf>
    <xf numFmtId="0" fontId="33" fillId="0" borderId="24" xfId="13" applyFont="1" applyFill="1" applyBorder="1" applyAlignment="1">
      <alignment horizontal="center" vertical="center" wrapText="1"/>
    </xf>
    <xf numFmtId="0" fontId="33" fillId="0" borderId="15" xfId="13" applyFont="1" applyFill="1" applyBorder="1" applyAlignment="1">
      <alignment horizontal="center" vertical="center"/>
    </xf>
    <xf numFmtId="0" fontId="33" fillId="0" borderId="10" xfId="13" applyFont="1" applyFill="1" applyBorder="1" applyAlignment="1">
      <alignment horizontal="center" vertical="center"/>
    </xf>
    <xf numFmtId="0" fontId="33" fillId="0" borderId="3" xfId="13" applyFont="1" applyFill="1" applyBorder="1" applyAlignment="1">
      <alignment horizontal="center" vertical="center"/>
    </xf>
    <xf numFmtId="0" fontId="33" fillId="0" borderId="6" xfId="13" applyFont="1" applyFill="1" applyBorder="1" applyAlignment="1">
      <alignment horizontal="center" vertical="center"/>
    </xf>
    <xf numFmtId="0" fontId="33" fillId="0" borderId="10" xfId="13" applyFont="1" applyFill="1" applyBorder="1" applyAlignment="1">
      <alignment horizontal="right" vertical="center"/>
    </xf>
    <xf numFmtId="0" fontId="33" fillId="0" borderId="3" xfId="13" applyFont="1" applyFill="1" applyBorder="1" applyAlignment="1">
      <alignment horizontal="right" vertical="center"/>
    </xf>
    <xf numFmtId="0" fontId="33" fillId="0" borderId="6" xfId="13" applyFont="1" applyFill="1" applyBorder="1" applyAlignment="1">
      <alignment horizontal="right" vertical="center"/>
    </xf>
    <xf numFmtId="0" fontId="33" fillId="0" borderId="17" xfId="13" applyFont="1" applyFill="1" applyBorder="1" applyAlignment="1">
      <alignment horizontal="right" vertical="center"/>
    </xf>
    <xf numFmtId="0" fontId="33" fillId="0" borderId="17" xfId="13" applyFont="1" applyFill="1" applyBorder="1" applyAlignment="1">
      <alignment horizontal="center" vertical="center"/>
    </xf>
    <xf numFmtId="0" fontId="33" fillId="0" borderId="9" xfId="13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2" borderId="11" xfId="0" applyFont="1" applyFill="1" applyBorder="1" applyAlignment="1">
      <alignment horizontal="right" readingOrder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6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4" fillId="0" borderId="0" xfId="7" applyFont="1" applyFill="1" applyBorder="1" applyAlignment="1">
      <alignment horizontal="center"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Border="1" applyAlignment="1">
      <alignment horizontal="right" vertical="center"/>
    </xf>
    <xf numFmtId="0" fontId="4" fillId="0" borderId="7" xfId="7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4" fillId="0" borderId="7" xfId="7" applyFont="1" applyFill="1" applyBorder="1" applyAlignment="1">
      <alignment horizontal="center" vertical="center" wrapText="1"/>
    </xf>
    <xf numFmtId="0" fontId="4" fillId="0" borderId="2" xfId="7" applyFont="1" applyFill="1" applyBorder="1" applyAlignment="1">
      <alignment horizontal="center" vertical="center" wrapText="1"/>
    </xf>
    <xf numFmtId="0" fontId="4" fillId="0" borderId="8" xfId="7" applyFont="1" applyFill="1" applyBorder="1" applyAlignment="1">
      <alignment horizontal="center" vertical="center" wrapText="1"/>
    </xf>
    <xf numFmtId="0" fontId="4" fillId="0" borderId="11" xfId="7" applyFont="1" applyFill="1" applyBorder="1" applyAlignment="1">
      <alignment horizontal="center" vertical="center"/>
    </xf>
    <xf numFmtId="0" fontId="4" fillId="0" borderId="11" xfId="1" applyFont="1" applyFill="1" applyBorder="1"/>
    <xf numFmtId="0" fontId="4" fillId="0" borderId="11" xfId="7" applyFont="1" applyFill="1" applyBorder="1" applyAlignment="1">
      <alignment horizontal="center" vertical="center" wrapText="1"/>
    </xf>
    <xf numFmtId="0" fontId="4" fillId="0" borderId="0" xfId="1" applyFont="1" applyFill="1" applyBorder="1"/>
    <xf numFmtId="0" fontId="3" fillId="0" borderId="0" xfId="7" applyFont="1" applyFill="1" applyBorder="1" applyAlignment="1">
      <alignment horizontal="center" vertical="center"/>
    </xf>
    <xf numFmtId="0" fontId="3" fillId="0" borderId="0" xfId="7" applyFont="1" applyFill="1" applyBorder="1" applyAlignment="1">
      <alignment horizontal="right" vertical="center"/>
    </xf>
    <xf numFmtId="0" fontId="4" fillId="0" borderId="7" xfId="7" applyFont="1" applyFill="1" applyBorder="1" applyAlignment="1">
      <alignment horizontal="right" vertical="center"/>
    </xf>
    <xf numFmtId="0" fontId="13" fillId="0" borderId="2" xfId="1" applyFont="1" applyFill="1" applyBorder="1" applyAlignment="1">
      <alignment horizontal="right"/>
    </xf>
    <xf numFmtId="0" fontId="13" fillId="0" borderId="8" xfId="1" applyFont="1" applyFill="1" applyBorder="1" applyAlignment="1">
      <alignment horizontal="right"/>
    </xf>
    <xf numFmtId="0" fontId="13" fillId="0" borderId="2" xfId="1" applyFont="1" applyFill="1" applyBorder="1"/>
    <xf numFmtId="0" fontId="13" fillId="0" borderId="8" xfId="1" applyFont="1" applyFill="1" applyBorder="1"/>
    <xf numFmtId="0" fontId="13" fillId="0" borderId="11" xfId="1" applyFont="1" applyFill="1" applyBorder="1"/>
    <xf numFmtId="0" fontId="13" fillId="0" borderId="0" xfId="1" applyFont="1" applyFill="1" applyBorder="1"/>
    <xf numFmtId="0" fontId="13" fillId="0" borderId="0" xfId="1" applyFont="1" applyFill="1" applyBorder="1" applyAlignment="1"/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10" fillId="0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7" xfId="9" applyFont="1" applyFill="1" applyBorder="1" applyAlignment="1">
      <alignment horizontal="center" vertical="center" wrapText="1"/>
    </xf>
    <xf numFmtId="0" fontId="4" fillId="0" borderId="2" xfId="9" applyFont="1" applyFill="1" applyBorder="1" applyAlignment="1">
      <alignment horizontal="center" vertical="center" wrapText="1"/>
    </xf>
    <xf numFmtId="0" fontId="4" fillId="0" borderId="8" xfId="9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4" fillId="0" borderId="7" xfId="9" applyFont="1" applyFill="1" applyBorder="1" applyAlignment="1">
      <alignment horizontal="center" vertical="center"/>
    </xf>
    <xf numFmtId="0" fontId="4" fillId="0" borderId="2" xfId="9" applyFont="1" applyFill="1" applyBorder="1" applyAlignment="1">
      <alignment horizontal="center" vertical="center"/>
    </xf>
    <xf numFmtId="0" fontId="4" fillId="0" borderId="8" xfId="9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1" xfId="9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center" vertical="center" wrapText="1"/>
    </xf>
    <xf numFmtId="0" fontId="4" fillId="0" borderId="12" xfId="9" applyFont="1" applyFill="1" applyBorder="1" applyAlignment="1">
      <alignment horizontal="center" vertical="center" wrapText="1"/>
    </xf>
    <xf numFmtId="0" fontId="3" fillId="0" borderId="0" xfId="9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17" fillId="3" borderId="15" xfId="0" applyFont="1" applyFill="1" applyBorder="1" applyAlignment="1">
      <alignment horizontal="center" vertical="center" wrapText="1" readingOrder="2"/>
    </xf>
    <xf numFmtId="0" fontId="17" fillId="3" borderId="0" xfId="0" applyFont="1" applyFill="1" applyAlignment="1">
      <alignment horizontal="center" vertical="center" wrapText="1" readingOrder="2"/>
    </xf>
    <xf numFmtId="0" fontId="3" fillId="2" borderId="0" xfId="0" applyFont="1" applyFill="1" applyBorder="1" applyAlignment="1">
      <alignment horizontal="center" vertical="center" wrapText="1"/>
    </xf>
    <xf numFmtId="0" fontId="8" fillId="0" borderId="5" xfId="13" applyFont="1" applyFill="1" applyBorder="1" applyAlignment="1">
      <alignment horizontal="right" vertical="center"/>
    </xf>
    <xf numFmtId="0" fontId="10" fillId="0" borderId="16" xfId="13" applyFont="1" applyFill="1" applyBorder="1" applyAlignment="1">
      <alignment horizontal="center" vertical="center" wrapText="1" readingOrder="2"/>
    </xf>
    <xf numFmtId="0" fontId="10" fillId="0" borderId="17" xfId="13" applyFont="1" applyFill="1" applyBorder="1" applyAlignment="1">
      <alignment horizontal="center" vertical="center" wrapText="1" readingOrder="2"/>
    </xf>
    <xf numFmtId="0" fontId="4" fillId="0" borderId="11" xfId="13" applyFont="1" applyFill="1" applyBorder="1" applyAlignment="1">
      <alignment horizontal="center" vertical="center" wrapText="1"/>
    </xf>
    <xf numFmtId="0" fontId="4" fillId="0" borderId="11" xfId="13" applyFont="1" applyFill="1" applyBorder="1" applyAlignment="1">
      <alignment horizontal="center" vertical="center"/>
    </xf>
    <xf numFmtId="0" fontId="10" fillId="0" borderId="16" xfId="13" applyFont="1" applyFill="1" applyBorder="1" applyAlignment="1">
      <alignment horizontal="right" vertical="center" wrapText="1" readingOrder="2"/>
    </xf>
    <xf numFmtId="0" fontId="10" fillId="0" borderId="17" xfId="13" applyFont="1" applyFill="1" applyBorder="1" applyAlignment="1">
      <alignment horizontal="right" vertical="center" wrapText="1" readingOrder="2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right" vertical="center" wrapText="1" readingOrder="2"/>
    </xf>
    <xf numFmtId="0" fontId="17" fillId="3" borderId="0" xfId="0" applyFont="1" applyFill="1" applyBorder="1" applyAlignment="1">
      <alignment horizontal="right" vertical="center" wrapText="1" readingOrder="2"/>
    </xf>
    <xf numFmtId="0" fontId="17" fillId="3" borderId="6" xfId="0" applyFont="1" applyFill="1" applyBorder="1" applyAlignment="1">
      <alignment horizontal="right" vertical="center" wrapText="1" readingOrder="2"/>
    </xf>
    <xf numFmtId="0" fontId="17" fillId="3" borderId="10" xfId="0" applyFont="1" applyFill="1" applyBorder="1" applyAlignment="1">
      <alignment horizontal="right" vertical="center" wrapText="1" readingOrder="2"/>
    </xf>
    <xf numFmtId="0" fontId="4" fillId="0" borderId="1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vertical="center" wrapText="1" readingOrder="2"/>
    </xf>
    <xf numFmtId="0" fontId="17" fillId="3" borderId="0" xfId="0" applyFont="1" applyFill="1" applyBorder="1" applyAlignment="1">
      <alignment vertical="center" wrapText="1" readingOrder="2"/>
    </xf>
    <xf numFmtId="0" fontId="17" fillId="3" borderId="6" xfId="0" applyFont="1" applyFill="1" applyBorder="1" applyAlignment="1">
      <alignment vertical="center" wrapText="1" readingOrder="2"/>
    </xf>
    <xf numFmtId="0" fontId="4" fillId="0" borderId="1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 wrapText="1"/>
    </xf>
    <xf numFmtId="0" fontId="17" fillId="3" borderId="0" xfId="0" applyFont="1" applyFill="1" applyAlignment="1">
      <alignment horizontal="right" vertical="center" wrapText="1" readingOrder="2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horizontal="right" vertical="center" wrapText="1" readingOrder="2"/>
    </xf>
    <xf numFmtId="0" fontId="17" fillId="0" borderId="6" xfId="0" applyFont="1" applyFill="1" applyBorder="1" applyAlignment="1">
      <alignment horizontal="right" vertical="center" wrapText="1" readingOrder="2"/>
    </xf>
    <xf numFmtId="0" fontId="4" fillId="0" borderId="6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4" fillId="0" borderId="0" xfId="14" applyFont="1" applyAlignment="1">
      <alignment horizontal="center"/>
    </xf>
    <xf numFmtId="0" fontId="14" fillId="0" borderId="0" xfId="14" applyFont="1" applyAlignment="1">
      <alignment horizontal="center" wrapText="1"/>
    </xf>
    <xf numFmtId="0" fontId="32" fillId="0" borderId="10" xfId="1" applyFont="1" applyFill="1" applyBorder="1" applyAlignment="1">
      <alignment horizontal="center" vertical="center" wrapText="1" readingOrder="2"/>
    </xf>
    <xf numFmtId="0" fontId="32" fillId="0" borderId="0" xfId="1" applyFont="1" applyFill="1" applyBorder="1" applyAlignment="1">
      <alignment horizontal="center" vertical="center" wrapText="1" readingOrder="2"/>
    </xf>
    <xf numFmtId="0" fontId="32" fillId="0" borderId="5" xfId="1" applyFont="1" applyFill="1" applyBorder="1" applyAlignment="1">
      <alignment horizontal="center" vertical="center" wrapText="1" readingOrder="2"/>
    </xf>
    <xf numFmtId="0" fontId="32" fillId="0" borderId="0" xfId="1" applyFont="1" applyFill="1" applyBorder="1" applyAlignment="1">
      <alignment horizontal="right" vertical="center" wrapText="1" readingOrder="2"/>
    </xf>
    <xf numFmtId="0" fontId="32" fillId="0" borderId="6" xfId="1" applyFont="1" applyFill="1" applyBorder="1" applyAlignment="1">
      <alignment horizontal="right" vertical="center" wrapText="1" readingOrder="2"/>
    </xf>
    <xf numFmtId="0" fontId="32" fillId="0" borderId="6" xfId="1" applyFont="1" applyFill="1" applyBorder="1" applyAlignment="1">
      <alignment horizontal="center" vertical="center" wrapText="1" readingOrder="2"/>
    </xf>
    <xf numFmtId="0" fontId="32" fillId="0" borderId="10" xfId="1" applyFont="1" applyFill="1" applyBorder="1" applyAlignment="1">
      <alignment horizontal="right" vertical="center" wrapText="1" readingOrder="2"/>
    </xf>
    <xf numFmtId="0" fontId="32" fillId="0" borderId="13" xfId="1" applyFont="1" applyFill="1" applyBorder="1" applyAlignment="1">
      <alignment horizontal="right" vertical="center" wrapText="1" readingOrder="2"/>
    </xf>
    <xf numFmtId="0" fontId="32" fillId="0" borderId="3" xfId="1" applyFont="1" applyFill="1" applyBorder="1" applyAlignment="1">
      <alignment horizontal="right" vertical="center" wrapText="1" readingOrder="2"/>
    </xf>
    <xf numFmtId="0" fontId="32" fillId="0" borderId="13" xfId="1" applyFont="1" applyFill="1" applyBorder="1" applyAlignment="1">
      <alignment horizontal="center" vertical="center" wrapText="1" readingOrder="2"/>
    </xf>
    <xf numFmtId="0" fontId="32" fillId="0" borderId="3" xfId="1" applyFont="1" applyFill="1" applyBorder="1" applyAlignment="1">
      <alignment horizontal="center" vertical="center" wrapText="1" readingOrder="2"/>
    </xf>
    <xf numFmtId="0" fontId="3" fillId="0" borderId="5" xfId="1" applyFont="1" applyBorder="1" applyAlignment="1">
      <alignment horizontal="right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32" fillId="0" borderId="5" xfId="1" applyFont="1" applyFill="1" applyBorder="1" applyAlignment="1">
      <alignment horizontal="right" vertical="center" wrapText="1" readingOrder="2"/>
    </xf>
    <xf numFmtId="0" fontId="32" fillId="0" borderId="15" xfId="1" applyFont="1" applyFill="1" applyBorder="1" applyAlignment="1">
      <alignment horizontal="right" vertical="center" wrapText="1" readingOrder="2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 wrapText="1"/>
    </xf>
    <xf numFmtId="0" fontId="4" fillId="0" borderId="6" xfId="1" applyFont="1" applyFill="1" applyBorder="1" applyAlignment="1">
      <alignment horizontal="right" vertical="center" wrapText="1"/>
    </xf>
    <xf numFmtId="0" fontId="4" fillId="0" borderId="10" xfId="1" applyFont="1" applyFill="1" applyBorder="1" applyAlignment="1">
      <alignment horizontal="right" vertical="center" wrapText="1"/>
    </xf>
    <xf numFmtId="0" fontId="4" fillId="0" borderId="9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right" vertical="center"/>
    </xf>
    <xf numFmtId="0" fontId="17" fillId="0" borderId="3" xfId="1" applyFont="1" applyFill="1" applyBorder="1" applyAlignment="1">
      <alignment horizontal="center" vertical="center" wrapText="1" readingOrder="2"/>
    </xf>
    <xf numFmtId="0" fontId="17" fillId="0" borderId="17" xfId="1" applyFont="1" applyFill="1" applyBorder="1" applyAlignment="1">
      <alignment horizontal="center" vertical="center" wrapText="1" readingOrder="2"/>
    </xf>
    <xf numFmtId="0" fontId="17" fillId="0" borderId="9" xfId="1" applyFont="1" applyFill="1" applyBorder="1" applyAlignment="1">
      <alignment horizontal="center" vertical="center" wrapText="1" readingOrder="2"/>
    </xf>
    <xf numFmtId="0" fontId="3" fillId="0" borderId="5" xfId="1" applyFont="1" applyBorder="1" applyAlignment="1">
      <alignment horizontal="right"/>
    </xf>
    <xf numFmtId="0" fontId="24" fillId="0" borderId="15" xfId="1" applyFont="1" applyFill="1" applyBorder="1" applyAlignment="1">
      <alignment horizontal="right" vertical="center"/>
    </xf>
    <xf numFmtId="0" fontId="24" fillId="0" borderId="0" xfId="1" applyFont="1" applyFill="1" applyBorder="1" applyAlignment="1">
      <alignment horizontal="right" vertical="center"/>
    </xf>
    <xf numFmtId="0" fontId="24" fillId="0" borderId="5" xfId="1" applyFont="1" applyFill="1" applyBorder="1" applyAlignment="1">
      <alignment horizontal="right" vertical="center"/>
    </xf>
    <xf numFmtId="0" fontId="24" fillId="0" borderId="3" xfId="1" applyFont="1" applyFill="1" applyBorder="1" applyAlignment="1">
      <alignment horizontal="right" vertical="center" wrapText="1"/>
    </xf>
    <xf numFmtId="0" fontId="24" fillId="0" borderId="10" xfId="1" applyFont="1" applyFill="1" applyBorder="1" applyAlignment="1">
      <alignment horizontal="right" vertical="center" wrapText="1"/>
    </xf>
    <xf numFmtId="0" fontId="24" fillId="0" borderId="6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5" fillId="0" borderId="7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wrapText="1"/>
    </xf>
    <xf numFmtId="0" fontId="17" fillId="0" borderId="13" xfId="13" applyFont="1" applyFill="1" applyBorder="1" applyAlignment="1">
      <alignment horizontal="right" vertical="center" wrapText="1" readingOrder="2"/>
    </xf>
    <xf numFmtId="0" fontId="17" fillId="0" borderId="3" xfId="13" applyFont="1" applyFill="1" applyBorder="1" applyAlignment="1">
      <alignment horizontal="right" vertical="center" wrapText="1" readingOrder="2"/>
    </xf>
    <xf numFmtId="0" fontId="17" fillId="0" borderId="4" xfId="13" applyFont="1" applyFill="1" applyBorder="1" applyAlignment="1">
      <alignment horizontal="right" vertical="center" wrapText="1" readingOrder="2"/>
    </xf>
    <xf numFmtId="0" fontId="4" fillId="0" borderId="2" xfId="13" applyFont="1" applyFill="1" applyBorder="1" applyAlignment="1">
      <alignment horizontal="center" vertical="center"/>
    </xf>
    <xf numFmtId="0" fontId="17" fillId="0" borderId="10" xfId="13" applyFont="1" applyFill="1" applyBorder="1" applyAlignment="1">
      <alignment horizontal="center" vertical="center" wrapText="1" readingOrder="2"/>
    </xf>
    <xf numFmtId="0" fontId="17" fillId="0" borderId="0" xfId="13" applyFont="1" applyFill="1" applyBorder="1" applyAlignment="1">
      <alignment horizontal="center" vertical="center" wrapText="1" readingOrder="2"/>
    </xf>
    <xf numFmtId="0" fontId="17" fillId="0" borderId="12" xfId="13" applyFont="1" applyFill="1" applyBorder="1" applyAlignment="1">
      <alignment horizontal="center" vertical="center" wrapText="1" readingOrder="2"/>
    </xf>
    <xf numFmtId="0" fontId="10" fillId="0" borderId="0" xfId="13" applyFont="1" applyFill="1" applyAlignment="1">
      <alignment horizontal="center" wrapText="1" readingOrder="2"/>
    </xf>
    <xf numFmtId="0" fontId="10" fillId="0" borderId="1" xfId="13" applyFont="1" applyFill="1" applyBorder="1" applyAlignment="1">
      <alignment horizontal="right" wrapText="1" readingOrder="2"/>
    </xf>
    <xf numFmtId="0" fontId="4" fillId="0" borderId="18" xfId="13" applyFont="1" applyFill="1" applyBorder="1" applyAlignment="1">
      <alignment horizontal="center" vertical="center"/>
    </xf>
    <xf numFmtId="0" fontId="4" fillId="0" borderId="12" xfId="13" applyFont="1" applyFill="1" applyBorder="1" applyAlignment="1">
      <alignment horizontal="center" vertical="center"/>
    </xf>
    <xf numFmtId="0" fontId="35" fillId="0" borderId="0" xfId="13" applyFont="1" applyFill="1" applyAlignment="1">
      <alignment horizontal="center" vertical="center" wrapText="1" readingOrder="2"/>
    </xf>
    <xf numFmtId="0" fontId="35" fillId="0" borderId="0" xfId="13" applyFont="1" applyFill="1" applyAlignment="1">
      <alignment horizontal="right" vertical="center" wrapText="1" readingOrder="2"/>
    </xf>
    <xf numFmtId="0" fontId="4" fillId="0" borderId="7" xfId="13" applyFont="1" applyFill="1" applyBorder="1" applyAlignment="1">
      <alignment horizontal="center" vertical="center"/>
    </xf>
    <xf numFmtId="0" fontId="4" fillId="0" borderId="8" xfId="13" applyFont="1" applyFill="1" applyBorder="1" applyAlignment="1">
      <alignment horizontal="center" vertical="center"/>
    </xf>
    <xf numFmtId="0" fontId="38" fillId="3" borderId="0" xfId="13" applyFont="1" applyFill="1" applyAlignment="1">
      <alignment horizontal="center" wrapText="1" readingOrder="2"/>
    </xf>
    <xf numFmtId="0" fontId="10" fillId="0" borderId="7" xfId="13" applyFont="1" applyFill="1" applyBorder="1" applyAlignment="1">
      <alignment horizontal="center" vertical="center" wrapText="1"/>
    </xf>
    <xf numFmtId="0" fontId="35" fillId="0" borderId="7" xfId="13" applyFont="1" applyFill="1" applyBorder="1" applyAlignment="1">
      <alignment horizontal="center" vertical="center" wrapText="1" readingOrder="2"/>
    </xf>
    <xf numFmtId="0" fontId="8" fillId="0" borderId="0" xfId="13" applyFont="1" applyFill="1" applyAlignment="1">
      <alignment horizontal="center" vertical="center"/>
    </xf>
    <xf numFmtId="0" fontId="8" fillId="0" borderId="0" xfId="13" applyFont="1" applyFill="1" applyAlignment="1">
      <alignment horizontal="right" vertical="center"/>
    </xf>
    <xf numFmtId="0" fontId="8" fillId="0" borderId="7" xfId="13" applyFont="1" applyFill="1" applyBorder="1" applyAlignment="1">
      <alignment horizontal="right" vertical="center" wrapText="1" readingOrder="2"/>
    </xf>
    <xf numFmtId="0" fontId="8" fillId="0" borderId="8" xfId="13" applyFont="1" applyFill="1" applyBorder="1" applyAlignment="1">
      <alignment horizontal="right" vertical="center" wrapText="1" readingOrder="2"/>
    </xf>
    <xf numFmtId="0" fontId="40" fillId="3" borderId="0" xfId="13" applyFont="1" applyFill="1" applyAlignment="1">
      <alignment horizontal="center" wrapText="1" readingOrder="2"/>
    </xf>
    <xf numFmtId="0" fontId="17" fillId="0" borderId="7" xfId="13" applyFont="1" applyFill="1" applyBorder="1" applyAlignment="1">
      <alignment horizontal="center" vertical="center" wrapText="1" readingOrder="2"/>
    </xf>
    <xf numFmtId="0" fontId="17" fillId="0" borderId="15" xfId="13" applyFont="1" applyFill="1" applyBorder="1" applyAlignment="1">
      <alignment horizontal="right" vertical="center" wrapText="1" readingOrder="2"/>
    </xf>
    <xf numFmtId="0" fontId="17" fillId="0" borderId="6" xfId="13" applyFont="1" applyFill="1" applyBorder="1" applyAlignment="1">
      <alignment horizontal="right" vertical="center" wrapText="1" readingOrder="2"/>
    </xf>
    <xf numFmtId="0" fontId="17" fillId="0" borderId="10" xfId="13" applyFont="1" applyFill="1" applyBorder="1" applyAlignment="1">
      <alignment horizontal="right" vertical="center" wrapText="1" readingOrder="2"/>
    </xf>
    <xf numFmtId="0" fontId="10" fillId="0" borderId="7" xfId="13" applyFont="1" applyFill="1" applyBorder="1" applyAlignment="1">
      <alignment horizontal="center" vertical="center" wrapText="1" readingOrder="2"/>
    </xf>
    <xf numFmtId="0" fontId="10" fillId="0" borderId="8" xfId="13" applyFont="1" applyFill="1" applyBorder="1" applyAlignment="1">
      <alignment horizontal="center" vertical="center" wrapText="1" readingOrder="2"/>
    </xf>
    <xf numFmtId="0" fontId="41" fillId="3" borderId="0" xfId="13" applyFont="1" applyFill="1" applyAlignment="1">
      <alignment horizontal="center" wrapText="1" readingOrder="2"/>
    </xf>
    <xf numFmtId="0" fontId="17" fillId="3" borderId="0" xfId="13" applyFont="1" applyFill="1" applyAlignment="1">
      <alignment horizontal="center" wrapText="1" readingOrder="2"/>
    </xf>
    <xf numFmtId="0" fontId="10" fillId="0" borderId="7" xfId="13" applyFont="1" applyFill="1" applyBorder="1" applyAlignment="1">
      <alignment horizontal="right" vertical="center"/>
    </xf>
    <xf numFmtId="0" fontId="10" fillId="0" borderId="8" xfId="13" applyFont="1" applyFill="1" applyBorder="1" applyAlignment="1">
      <alignment horizontal="right" vertical="center"/>
    </xf>
    <xf numFmtId="0" fontId="10" fillId="0" borderId="7" xfId="13" applyFont="1" applyFill="1" applyBorder="1" applyAlignment="1">
      <alignment horizontal="center" vertical="center"/>
    </xf>
    <xf numFmtId="0" fontId="44" fillId="3" borderId="0" xfId="13" applyFont="1" applyFill="1" applyAlignment="1">
      <alignment horizontal="center" wrapText="1" readingOrder="2"/>
    </xf>
    <xf numFmtId="0" fontId="4" fillId="0" borderId="15" xfId="13" applyFont="1" applyFill="1" applyBorder="1" applyAlignment="1">
      <alignment horizontal="right" vertical="center"/>
    </xf>
    <xf numFmtId="0" fontId="4" fillId="0" borderId="0" xfId="13" applyFont="1" applyFill="1" applyBorder="1" applyAlignment="1">
      <alignment horizontal="right" vertical="center"/>
    </xf>
    <xf numFmtId="0" fontId="4" fillId="0" borderId="6" xfId="13" applyFont="1" applyFill="1" applyBorder="1" applyAlignment="1">
      <alignment horizontal="right" vertical="center"/>
    </xf>
    <xf numFmtId="0" fontId="17" fillId="0" borderId="0" xfId="13" applyFont="1" applyFill="1" applyBorder="1" applyAlignment="1">
      <alignment horizontal="right" vertical="center" wrapText="1" readingOrder="2"/>
    </xf>
    <xf numFmtId="0" fontId="17" fillId="2" borderId="10" xfId="13" applyFont="1" applyFill="1" applyBorder="1" applyAlignment="1">
      <alignment horizontal="right" vertical="center" wrapText="1" readingOrder="2"/>
    </xf>
    <xf numFmtId="0" fontId="17" fillId="2" borderId="0" xfId="13" applyFont="1" applyFill="1" applyBorder="1" applyAlignment="1">
      <alignment horizontal="right" vertical="center" wrapText="1" readingOrder="2"/>
    </xf>
    <xf numFmtId="0" fontId="17" fillId="2" borderId="12" xfId="13" applyFont="1" applyFill="1" applyBorder="1" applyAlignment="1">
      <alignment horizontal="right" vertical="center" wrapText="1" readingOrder="2"/>
    </xf>
    <xf numFmtId="0" fontId="8" fillId="0" borderId="0" xfId="13" applyFont="1" applyFill="1" applyAlignment="1">
      <alignment horizontal="center" vertical="center" wrapText="1" readingOrder="2"/>
    </xf>
    <xf numFmtId="0" fontId="8" fillId="0" borderId="5" xfId="13" applyFont="1" applyFill="1" applyBorder="1" applyAlignment="1">
      <alignment horizontal="right" wrapText="1" readingOrder="2"/>
    </xf>
    <xf numFmtId="0" fontId="4" fillId="0" borderId="16" xfId="13" applyFont="1" applyFill="1" applyBorder="1" applyAlignment="1">
      <alignment horizontal="center" vertical="center"/>
    </xf>
    <xf numFmtId="0" fontId="4" fillId="0" borderId="17" xfId="13" applyFont="1" applyFill="1" applyBorder="1" applyAlignment="1">
      <alignment horizontal="center" vertical="center"/>
    </xf>
    <xf numFmtId="0" fontId="45" fillId="0" borderId="0" xfId="13" applyFont="1" applyFill="1" applyAlignment="1">
      <alignment horizontal="center" vertical="center" wrapText="1" readingOrder="2"/>
    </xf>
    <xf numFmtId="0" fontId="35" fillId="0" borderId="5" xfId="13" applyFont="1" applyFill="1" applyBorder="1" applyAlignment="1">
      <alignment horizontal="right" vertical="center" wrapText="1" readingOrder="2"/>
    </xf>
    <xf numFmtId="0" fontId="45" fillId="0" borderId="7" xfId="13" applyFont="1" applyFill="1" applyBorder="1" applyAlignment="1">
      <alignment horizontal="center" vertical="center" wrapText="1" readingOrder="2"/>
    </xf>
    <xf numFmtId="0" fontId="46" fillId="0" borderId="0" xfId="13" applyFont="1" applyFill="1" applyAlignment="1">
      <alignment horizontal="center" vertical="center"/>
    </xf>
    <xf numFmtId="0" fontId="46" fillId="0" borderId="0" xfId="13" applyFont="1" applyFill="1" applyAlignment="1">
      <alignment horizontal="right" vertical="center"/>
    </xf>
    <xf numFmtId="0" fontId="46" fillId="0" borderId="16" xfId="13" applyFont="1" applyFill="1" applyBorder="1" applyAlignment="1">
      <alignment horizontal="right" vertical="center" wrapText="1" readingOrder="2"/>
    </xf>
    <xf numFmtId="0" fontId="46" fillId="0" borderId="17" xfId="13" applyFont="1" applyFill="1" applyBorder="1" applyAlignment="1">
      <alignment horizontal="right" vertical="center" wrapText="1" readingOrder="2"/>
    </xf>
    <xf numFmtId="0" fontId="10" fillId="0" borderId="11" xfId="13" applyFont="1" applyFill="1" applyBorder="1" applyAlignment="1">
      <alignment horizontal="center" vertical="center" wrapText="1" readingOrder="2"/>
    </xf>
    <xf numFmtId="0" fontId="10" fillId="0" borderId="12" xfId="13" applyFont="1" applyFill="1" applyBorder="1" applyAlignment="1">
      <alignment horizontal="center" vertical="center" wrapText="1" readingOrder="2"/>
    </xf>
    <xf numFmtId="0" fontId="10" fillId="0" borderId="16" xfId="13" applyFont="1" applyFill="1" applyBorder="1" applyAlignment="1">
      <alignment horizontal="right" vertical="center"/>
    </xf>
    <xf numFmtId="0" fontId="10" fillId="0" borderId="17" xfId="13" applyFont="1" applyFill="1" applyBorder="1" applyAlignment="1">
      <alignment horizontal="right" vertical="center"/>
    </xf>
    <xf numFmtId="0" fontId="10" fillId="0" borderId="11" xfId="13" applyFont="1" applyFill="1" applyBorder="1" applyAlignment="1">
      <alignment horizontal="right" vertical="center" wrapText="1" readingOrder="2"/>
    </xf>
    <xf numFmtId="0" fontId="10" fillId="0" borderId="12" xfId="13" applyFont="1" applyFill="1" applyBorder="1" applyAlignment="1">
      <alignment horizontal="right" vertical="center" wrapText="1" readingOrder="2"/>
    </xf>
    <xf numFmtId="0" fontId="4" fillId="0" borderId="16" xfId="13" applyFont="1" applyFill="1" applyBorder="1" applyAlignment="1">
      <alignment horizontal="center" vertical="center" wrapText="1"/>
    </xf>
    <xf numFmtId="0" fontId="8" fillId="0" borderId="16" xfId="13" applyFont="1" applyFill="1" applyBorder="1" applyAlignment="1">
      <alignment horizontal="right" vertical="center" wrapText="1" readingOrder="2"/>
    </xf>
    <xf numFmtId="0" fontId="8" fillId="0" borderId="17" xfId="13" applyFont="1" applyFill="1" applyBorder="1" applyAlignment="1">
      <alignment horizontal="right" vertical="center" wrapText="1" readingOrder="2"/>
    </xf>
    <xf numFmtId="0" fontId="3" fillId="0" borderId="16" xfId="13" applyFont="1" applyFill="1" applyBorder="1" applyAlignment="1">
      <alignment horizontal="center" vertical="center" wrapText="1"/>
    </xf>
    <xf numFmtId="0" fontId="3" fillId="0" borderId="16" xfId="13" applyFont="1" applyFill="1" applyBorder="1" applyAlignment="1">
      <alignment horizontal="center" vertical="center"/>
    </xf>
    <xf numFmtId="0" fontId="8" fillId="0" borderId="0" xfId="13" applyFont="1" applyFill="1" applyAlignment="1">
      <alignment horizontal="center" wrapText="1" readingOrder="2"/>
    </xf>
    <xf numFmtId="0" fontId="41" fillId="3" borderId="0" xfId="13" applyFont="1" applyFill="1" applyAlignment="1">
      <alignment wrapText="1"/>
    </xf>
    <xf numFmtId="0" fontId="17" fillId="0" borderId="6" xfId="13" applyFont="1" applyFill="1" applyBorder="1" applyAlignment="1">
      <alignment horizontal="center" vertical="center" wrapText="1" readingOrder="2"/>
    </xf>
    <xf numFmtId="0" fontId="10" fillId="0" borderId="7" xfId="13" applyFont="1" applyFill="1" applyBorder="1" applyAlignment="1">
      <alignment horizontal="right" vertical="center" wrapText="1" readingOrder="2"/>
    </xf>
    <xf numFmtId="0" fontId="10" fillId="0" borderId="8" xfId="13" applyFont="1" applyFill="1" applyBorder="1" applyAlignment="1">
      <alignment horizontal="right" vertical="center" wrapText="1" readingOrder="2"/>
    </xf>
    <xf numFmtId="0" fontId="17" fillId="0" borderId="19" xfId="13" applyFont="1" applyFill="1" applyBorder="1" applyAlignment="1">
      <alignment horizontal="right" vertical="center" wrapText="1" readingOrder="2"/>
    </xf>
    <xf numFmtId="0" fontId="17" fillId="0" borderId="0" xfId="13" applyFont="1" applyFill="1" applyAlignment="1">
      <alignment horizontal="right" vertical="center" wrapText="1" readingOrder="2"/>
    </xf>
    <xf numFmtId="0" fontId="8" fillId="0" borderId="11" xfId="13" applyFont="1" applyFill="1" applyBorder="1" applyAlignment="1">
      <alignment horizontal="right" vertical="center" wrapText="1" readingOrder="2"/>
    </xf>
    <xf numFmtId="0" fontId="8" fillId="0" borderId="12" xfId="13" applyFont="1" applyFill="1" applyBorder="1" applyAlignment="1">
      <alignment horizontal="right" vertical="center" wrapText="1" readingOrder="2"/>
    </xf>
    <xf numFmtId="0" fontId="4" fillId="0" borderId="10" xfId="13" applyFont="1" applyFill="1" applyBorder="1" applyAlignment="1">
      <alignment vertical="center"/>
    </xf>
    <xf numFmtId="0" fontId="4" fillId="0" borderId="0" xfId="13" applyFont="1" applyFill="1" applyBorder="1" applyAlignment="1">
      <alignment vertical="center"/>
    </xf>
    <xf numFmtId="0" fontId="4" fillId="0" borderId="6" xfId="13" applyFont="1" applyFill="1" applyBorder="1" applyAlignment="1">
      <alignment vertical="center"/>
    </xf>
    <xf numFmtId="0" fontId="4" fillId="0" borderId="3" xfId="13" applyFont="1" applyFill="1" applyBorder="1" applyAlignment="1">
      <alignment vertical="center"/>
    </xf>
    <xf numFmtId="0" fontId="17" fillId="0" borderId="13" xfId="13" applyFont="1" applyFill="1" applyBorder="1" applyAlignment="1">
      <alignment vertical="center" wrapText="1" readingOrder="2"/>
    </xf>
    <xf numFmtId="0" fontId="17" fillId="0" borderId="3" xfId="13" applyFont="1" applyFill="1" applyBorder="1" applyAlignment="1">
      <alignment vertical="center" wrapText="1" readingOrder="2"/>
    </xf>
    <xf numFmtId="0" fontId="17" fillId="0" borderId="4" xfId="13" applyFont="1" applyFill="1" applyBorder="1" applyAlignment="1">
      <alignment vertical="center" wrapText="1" readingOrder="2"/>
    </xf>
    <xf numFmtId="0" fontId="4" fillId="0" borderId="3" xfId="13" applyFont="1" applyFill="1" applyBorder="1" applyAlignment="1">
      <alignment horizontal="right" vertical="center"/>
    </xf>
    <xf numFmtId="0" fontId="4" fillId="0" borderId="10" xfId="13" applyFont="1" applyFill="1" applyBorder="1" applyAlignment="1">
      <alignment horizontal="right" vertical="center"/>
    </xf>
    <xf numFmtId="0" fontId="4" fillId="0" borderId="5" xfId="13" applyFont="1" applyFill="1" applyBorder="1" applyAlignment="1">
      <alignment horizontal="right" vertical="center"/>
    </xf>
    <xf numFmtId="0" fontId="4" fillId="0" borderId="13" xfId="13" applyFont="1" applyFill="1" applyBorder="1" applyAlignment="1">
      <alignment horizontal="right" vertical="center"/>
    </xf>
    <xf numFmtId="0" fontId="17" fillId="0" borderId="5" xfId="13" applyFont="1" applyFill="1" applyBorder="1" applyAlignment="1">
      <alignment horizontal="right" vertical="center" wrapText="1" readingOrder="2"/>
    </xf>
    <xf numFmtId="0" fontId="18" fillId="0" borderId="3" xfId="13" applyFont="1" applyFill="1" applyBorder="1" applyAlignment="1">
      <alignment horizontal="right" wrapText="1"/>
    </xf>
    <xf numFmtId="0" fontId="17" fillId="0" borderId="3" xfId="13" applyFont="1" applyFill="1" applyBorder="1" applyAlignment="1">
      <alignment horizontal="center" vertical="center" wrapText="1" readingOrder="2"/>
    </xf>
    <xf numFmtId="0" fontId="17" fillId="0" borderId="17" xfId="13" applyFont="1" applyFill="1" applyBorder="1" applyAlignment="1">
      <alignment horizontal="right" vertical="center" wrapText="1" readingOrder="2"/>
    </xf>
    <xf numFmtId="0" fontId="8" fillId="0" borderId="0" xfId="13" applyFont="1" applyFill="1" applyAlignment="1">
      <alignment horizontal="center" vertical="center" wrapText="1"/>
    </xf>
    <xf numFmtId="0" fontId="4" fillId="0" borderId="7" xfId="13" applyFont="1" applyFill="1" applyBorder="1" applyAlignment="1">
      <alignment horizontal="center" vertical="center" wrapText="1"/>
    </xf>
    <xf numFmtId="0" fontId="8" fillId="0" borderId="7" xfId="13" applyFont="1" applyFill="1" applyBorder="1" applyAlignment="1">
      <alignment vertical="center" wrapText="1" readingOrder="2"/>
    </xf>
    <xf numFmtId="0" fontId="8" fillId="0" borderId="8" xfId="13" applyFont="1" applyFill="1" applyBorder="1" applyAlignment="1">
      <alignment vertical="center" wrapText="1" readingOrder="2"/>
    </xf>
    <xf numFmtId="0" fontId="3" fillId="0" borderId="7" xfId="13" applyFont="1" applyFill="1" applyBorder="1" applyAlignment="1">
      <alignment horizontal="center" vertical="center" wrapText="1"/>
    </xf>
    <xf numFmtId="0" fontId="3" fillId="0" borderId="7" xfId="13" applyFont="1" applyFill="1" applyBorder="1" applyAlignment="1">
      <alignment horizontal="center" vertical="center"/>
    </xf>
    <xf numFmtId="0" fontId="10" fillId="0" borderId="3" xfId="13" applyFont="1" applyFill="1" applyBorder="1" applyAlignment="1">
      <alignment horizontal="right" vertical="center"/>
    </xf>
    <xf numFmtId="0" fontId="10" fillId="0" borderId="13" xfId="13" applyFont="1" applyFill="1" applyBorder="1" applyAlignment="1">
      <alignment horizontal="right" vertical="center"/>
    </xf>
    <xf numFmtId="0" fontId="10" fillId="0" borderId="4" xfId="13" applyFont="1" applyFill="1" applyBorder="1" applyAlignment="1">
      <alignment horizontal="right" vertical="center"/>
    </xf>
    <xf numFmtId="0" fontId="10" fillId="0" borderId="11" xfId="13" applyFont="1" applyFill="1" applyBorder="1" applyAlignment="1">
      <alignment horizontal="center"/>
    </xf>
    <xf numFmtId="0" fontId="10" fillId="0" borderId="11" xfId="13" applyFont="1" applyFill="1" applyBorder="1" applyAlignment="1">
      <alignment horizontal="right" vertical="center"/>
    </xf>
    <xf numFmtId="0" fontId="10" fillId="0" borderId="12" xfId="13" applyFont="1" applyFill="1" applyBorder="1" applyAlignment="1">
      <alignment horizontal="right" vertical="center"/>
    </xf>
    <xf numFmtId="0" fontId="10" fillId="0" borderId="3" xfId="13" applyFont="1" applyFill="1" applyBorder="1" applyAlignment="1">
      <alignment vertical="center"/>
    </xf>
    <xf numFmtId="0" fontId="1" fillId="0" borderId="3" xfId="13" applyBorder="1" applyAlignment="1"/>
    <xf numFmtId="0" fontId="10" fillId="0" borderId="10" xfId="13" applyFont="1" applyFill="1" applyBorder="1" applyAlignment="1">
      <alignment horizontal="right" vertical="center"/>
    </xf>
    <xf numFmtId="0" fontId="10" fillId="0" borderId="0" xfId="13" applyFont="1" applyFill="1" applyBorder="1" applyAlignment="1">
      <alignment horizontal="right" vertical="center"/>
    </xf>
    <xf numFmtId="0" fontId="10" fillId="0" borderId="6" xfId="13" applyFont="1" applyFill="1" applyBorder="1" applyAlignment="1">
      <alignment horizontal="right" vertical="center"/>
    </xf>
    <xf numFmtId="0" fontId="8" fillId="0" borderId="0" xfId="13" applyFont="1" applyFill="1" applyAlignment="1">
      <alignment horizontal="center"/>
    </xf>
    <xf numFmtId="0" fontId="8" fillId="0" borderId="5" xfId="13" applyFont="1" applyFill="1" applyBorder="1" applyAlignment="1">
      <alignment horizontal="right"/>
    </xf>
    <xf numFmtId="0" fontId="8" fillId="0" borderId="11" xfId="13" applyFont="1" applyFill="1" applyBorder="1" applyAlignment="1">
      <alignment vertical="center" wrapText="1" readingOrder="2"/>
    </xf>
    <xf numFmtId="0" fontId="8" fillId="0" borderId="12" xfId="13" applyFont="1" applyFill="1" applyBorder="1" applyAlignment="1">
      <alignment vertical="center" wrapText="1" readingOrder="2"/>
    </xf>
    <xf numFmtId="0" fontId="35" fillId="0" borderId="11" xfId="13" applyFont="1" applyFill="1" applyBorder="1" applyAlignment="1">
      <alignment horizontal="center" vertical="center" wrapText="1" readingOrder="2"/>
    </xf>
    <xf numFmtId="0" fontId="8" fillId="0" borderId="5" xfId="13" applyFont="1" applyFill="1" applyBorder="1" applyAlignment="1">
      <alignment vertical="center"/>
    </xf>
    <xf numFmtId="0" fontId="10" fillId="0" borderId="11" xfId="13" applyFont="1" applyFill="1" applyBorder="1" applyAlignment="1">
      <alignment vertical="center"/>
    </xf>
    <xf numFmtId="0" fontId="10" fillId="0" borderId="12" xfId="13" applyFont="1" applyFill="1" applyBorder="1" applyAlignment="1">
      <alignment vertical="center"/>
    </xf>
    <xf numFmtId="0" fontId="10" fillId="0" borderId="11" xfId="13" applyFont="1" applyFill="1" applyBorder="1" applyAlignment="1">
      <alignment horizontal="center" vertical="center"/>
    </xf>
    <xf numFmtId="0" fontId="10" fillId="0" borderId="16" xfId="13" applyFont="1" applyFill="1" applyBorder="1" applyAlignment="1">
      <alignment horizontal="center"/>
    </xf>
    <xf numFmtId="0" fontId="10" fillId="0" borderId="16" xfId="13" applyFont="1" applyFill="1" applyBorder="1" applyAlignment="1">
      <alignment horizontal="center" vertical="center"/>
    </xf>
    <xf numFmtId="0" fontId="10" fillId="0" borderId="13" xfId="13" applyFont="1" applyFill="1" applyBorder="1" applyAlignment="1">
      <alignment horizontal="right" vertical="center" wrapText="1" readingOrder="2"/>
    </xf>
    <xf numFmtId="0" fontId="10" fillId="0" borderId="3" xfId="13" applyFont="1" applyFill="1" applyBorder="1" applyAlignment="1">
      <alignment horizontal="right" vertical="center" wrapText="1" readingOrder="2"/>
    </xf>
    <xf numFmtId="0" fontId="10" fillId="0" borderId="4" xfId="13" applyFont="1" applyFill="1" applyBorder="1" applyAlignment="1">
      <alignment horizontal="right" vertical="center" wrapText="1" readingOrder="2"/>
    </xf>
    <xf numFmtId="0" fontId="10" fillId="0" borderId="5" xfId="13" applyFont="1" applyFill="1" applyBorder="1" applyAlignment="1">
      <alignment horizontal="right" vertical="center" wrapText="1" readingOrder="2"/>
    </xf>
    <xf numFmtId="0" fontId="40" fillId="0" borderId="10" xfId="13" applyFont="1" applyFill="1" applyBorder="1" applyAlignment="1">
      <alignment horizontal="right" vertical="center" wrapText="1" readingOrder="2"/>
    </xf>
    <xf numFmtId="0" fontId="40" fillId="0" borderId="6" xfId="13" applyFont="1" applyFill="1" applyBorder="1" applyAlignment="1">
      <alignment horizontal="right" vertical="center" wrapText="1" readingOrder="2"/>
    </xf>
    <xf numFmtId="0" fontId="40" fillId="0" borderId="13" xfId="13" applyFont="1" applyFill="1" applyBorder="1" applyAlignment="1">
      <alignment horizontal="right" vertical="center" wrapText="1" readingOrder="2"/>
    </xf>
    <xf numFmtId="0" fontId="40" fillId="0" borderId="3" xfId="13" applyFont="1" applyFill="1" applyBorder="1" applyAlignment="1">
      <alignment horizontal="right" vertical="center" wrapText="1" readingOrder="2"/>
    </xf>
    <xf numFmtId="0" fontId="40" fillId="0" borderId="4" xfId="13" applyFont="1" applyFill="1" applyBorder="1" applyAlignment="1">
      <alignment horizontal="right" vertical="center" wrapText="1" readingOrder="2"/>
    </xf>
    <xf numFmtId="0" fontId="40" fillId="0" borderId="15" xfId="13" applyFont="1" applyFill="1" applyBorder="1" applyAlignment="1">
      <alignment horizontal="right" vertical="center" wrapText="1" readingOrder="2"/>
    </xf>
    <xf numFmtId="0" fontId="40" fillId="0" borderId="10" xfId="13" applyFont="1" applyFill="1" applyBorder="1" applyAlignment="1">
      <alignment vertical="center" wrapText="1" readingOrder="2"/>
    </xf>
    <xf numFmtId="0" fontId="40" fillId="0" borderId="6" xfId="13" applyFont="1" applyFill="1" applyBorder="1" applyAlignment="1">
      <alignment vertical="center" wrapText="1" readingOrder="2"/>
    </xf>
    <xf numFmtId="0" fontId="8" fillId="0" borderId="5" xfId="13" applyFont="1" applyFill="1" applyBorder="1" applyAlignment="1">
      <alignment horizontal="right" vertical="center" wrapText="1" readingOrder="2"/>
    </xf>
    <xf numFmtId="0" fontId="10" fillId="0" borderId="17" xfId="13" applyFont="1" applyFill="1" applyBorder="1" applyAlignment="1">
      <alignment horizontal="center" vertical="center"/>
    </xf>
    <xf numFmtId="0" fontId="40" fillId="0" borderId="16" xfId="13" applyFont="1" applyFill="1" applyBorder="1" applyAlignment="1">
      <alignment horizontal="center" vertical="center" wrapText="1" readingOrder="2"/>
    </xf>
    <xf numFmtId="0" fontId="17" fillId="0" borderId="12" xfId="13" applyFont="1" applyFill="1" applyBorder="1" applyAlignment="1">
      <alignment horizontal="right" vertical="center" wrapText="1" readingOrder="2"/>
    </xf>
    <xf numFmtId="0" fontId="17" fillId="0" borderId="15" xfId="13" applyFont="1" applyFill="1" applyBorder="1" applyAlignment="1">
      <alignment horizontal="center" vertical="center" wrapText="1" readingOrder="2"/>
    </xf>
    <xf numFmtId="0" fontId="17" fillId="0" borderId="5" xfId="13" applyFont="1" applyFill="1" applyBorder="1" applyAlignment="1">
      <alignment horizontal="center" vertical="center" wrapText="1" readingOrder="2"/>
    </xf>
    <xf numFmtId="0" fontId="17" fillId="0" borderId="16" xfId="13" applyFont="1" applyFill="1" applyBorder="1" applyAlignment="1">
      <alignment horizontal="center" wrapText="1" readingOrder="2"/>
    </xf>
    <xf numFmtId="0" fontId="10" fillId="0" borderId="8" xfId="13" applyFont="1" applyFill="1" applyBorder="1" applyAlignment="1">
      <alignment horizontal="center" vertical="center"/>
    </xf>
    <xf numFmtId="0" fontId="17" fillId="0" borderId="11" xfId="13" applyFont="1" applyFill="1" applyBorder="1" applyAlignment="1">
      <alignment horizontal="center" vertical="center" wrapText="1" readingOrder="2"/>
    </xf>
    <xf numFmtId="0" fontId="40" fillId="0" borderId="7" xfId="13" applyFont="1" applyFill="1" applyBorder="1" applyAlignment="1">
      <alignment horizontal="right" vertical="center" wrapText="1" readingOrder="2"/>
    </xf>
    <xf numFmtId="0" fontId="40" fillId="0" borderId="8" xfId="13" applyFont="1" applyFill="1" applyBorder="1" applyAlignment="1">
      <alignment horizontal="right" vertical="center" wrapText="1" readingOrder="2"/>
    </xf>
    <xf numFmtId="0" fontId="40" fillId="0" borderId="7" xfId="13" applyFont="1" applyFill="1" applyBorder="1" applyAlignment="1">
      <alignment horizontal="center" vertical="center" wrapText="1" readingOrder="2"/>
    </xf>
    <xf numFmtId="0" fontId="17" fillId="0" borderId="22" xfId="13" applyFont="1" applyFill="1" applyBorder="1" applyAlignment="1">
      <alignment horizontal="right" vertical="center" wrapText="1" readingOrder="2"/>
    </xf>
    <xf numFmtId="0" fontId="17" fillId="0" borderId="21" xfId="13" applyFont="1" applyFill="1" applyBorder="1" applyAlignment="1">
      <alignment horizontal="right" vertical="center" wrapText="1" readingOrder="2"/>
    </xf>
    <xf numFmtId="0" fontId="17" fillId="0" borderId="23" xfId="13" applyFont="1" applyFill="1" applyBorder="1" applyAlignment="1">
      <alignment horizontal="right" vertical="center" wrapText="1" readingOrder="2"/>
    </xf>
    <xf numFmtId="0" fontId="17" fillId="0" borderId="7" xfId="13" applyFont="1" applyFill="1" applyBorder="1" applyAlignment="1">
      <alignment horizontal="right" vertical="center" wrapText="1" readingOrder="2"/>
    </xf>
    <xf numFmtId="0" fontId="17" fillId="0" borderId="8" xfId="13" applyFont="1" applyFill="1" applyBorder="1" applyAlignment="1">
      <alignment horizontal="right" vertical="center" wrapText="1" readingOrder="2"/>
    </xf>
    <xf numFmtId="0" fontId="17" fillId="0" borderId="8" xfId="13" applyFont="1" applyFill="1" applyBorder="1" applyAlignment="1">
      <alignment horizontal="center" vertical="center" wrapText="1" readingOrder="2"/>
    </xf>
    <xf numFmtId="0" fontId="35" fillId="0" borderId="12" xfId="13" applyFont="1" applyFill="1" applyBorder="1" applyAlignment="1">
      <alignment horizontal="center" vertical="center" wrapText="1" readingOrder="2"/>
    </xf>
    <xf numFmtId="0" fontId="40" fillId="0" borderId="0" xfId="13" applyFont="1" applyFill="1" applyBorder="1" applyAlignment="1">
      <alignment horizontal="right" vertical="center" wrapText="1" readingOrder="2"/>
    </xf>
    <xf numFmtId="0" fontId="40" fillId="0" borderId="5" xfId="13" applyFont="1" applyFill="1" applyBorder="1" applyAlignment="1">
      <alignment horizontal="right" vertical="center" wrapText="1" readingOrder="2"/>
    </xf>
    <xf numFmtId="0" fontId="40" fillId="0" borderId="12" xfId="13" applyFont="1" applyFill="1" applyBorder="1" applyAlignment="1">
      <alignment horizontal="right" vertical="center" wrapText="1" readingOrder="2"/>
    </xf>
    <xf numFmtId="0" fontId="40" fillId="0" borderId="3" xfId="13" applyFont="1" applyFill="1" applyBorder="1" applyAlignment="1">
      <alignment horizontal="center" vertical="center" wrapText="1" readingOrder="2"/>
    </xf>
    <xf numFmtId="0" fontId="33" fillId="0" borderId="0" xfId="13" applyFont="1" applyFill="1" applyAlignment="1">
      <alignment horizontal="center" vertical="center"/>
    </xf>
    <xf numFmtId="0" fontId="10" fillId="0" borderId="0" xfId="13" applyFont="1" applyFill="1" applyAlignment="1">
      <alignment horizontal="center" vertical="center"/>
    </xf>
    <xf numFmtId="0" fontId="10" fillId="0" borderId="7" xfId="13" applyFont="1" applyFill="1" applyBorder="1" applyAlignment="1">
      <alignment vertical="center" wrapText="1" readingOrder="2"/>
    </xf>
    <xf numFmtId="0" fontId="10" fillId="0" borderId="8" xfId="13" applyFont="1" applyFill="1" applyBorder="1" applyAlignment="1">
      <alignment vertical="center" wrapText="1" readingOrder="2"/>
    </xf>
    <xf numFmtId="0" fontId="17" fillId="0" borderId="16" xfId="13" applyFont="1" applyFill="1" applyBorder="1" applyAlignment="1">
      <alignment horizontal="right" vertical="center" wrapText="1" readingOrder="2"/>
    </xf>
    <xf numFmtId="0" fontId="10" fillId="0" borderId="6" xfId="13" applyFont="1" applyFill="1" applyBorder="1" applyAlignment="1">
      <alignment vertical="center" wrapText="1" readingOrder="2"/>
    </xf>
    <xf numFmtId="0" fontId="10" fillId="0" borderId="3" xfId="13" applyFont="1" applyFill="1" applyBorder="1" applyAlignment="1">
      <alignment vertical="center" wrapText="1" readingOrder="2"/>
    </xf>
    <xf numFmtId="0" fontId="10" fillId="0" borderId="4" xfId="13" applyFont="1" applyFill="1" applyBorder="1" applyAlignment="1">
      <alignment vertical="center" wrapText="1" readingOrder="2"/>
    </xf>
    <xf numFmtId="0" fontId="17" fillId="0" borderId="6" xfId="13" applyFont="1" applyFill="1" applyBorder="1" applyAlignment="1">
      <alignment vertical="center" wrapText="1" readingOrder="2"/>
    </xf>
    <xf numFmtId="0" fontId="17" fillId="0" borderId="17" xfId="13" applyFont="1" applyFill="1" applyBorder="1" applyAlignment="1">
      <alignment vertical="center" wrapText="1" readingOrder="2"/>
    </xf>
    <xf numFmtId="0" fontId="17" fillId="0" borderId="16" xfId="13" applyFont="1" applyFill="1" applyBorder="1" applyAlignment="1">
      <alignment vertical="center" wrapText="1" readingOrder="2"/>
    </xf>
    <xf numFmtId="0" fontId="17" fillId="0" borderId="16" xfId="13" applyFont="1" applyFill="1" applyBorder="1" applyAlignment="1">
      <alignment horizontal="center" vertical="center" wrapText="1" readingOrder="2"/>
    </xf>
    <xf numFmtId="0" fontId="17" fillId="0" borderId="17" xfId="13" applyFont="1" applyFill="1" applyBorder="1" applyAlignment="1">
      <alignment horizontal="center" vertical="center" wrapText="1" readingOrder="2"/>
    </xf>
    <xf numFmtId="0" fontId="10" fillId="0" borderId="0" xfId="13" applyFont="1" applyFill="1" applyBorder="1" applyAlignment="1">
      <alignment horizontal="center" vertical="center" wrapText="1" readingOrder="2"/>
    </xf>
    <xf numFmtId="0" fontId="10" fillId="0" borderId="5" xfId="13" applyFont="1" applyFill="1" applyBorder="1" applyAlignment="1">
      <alignment horizontal="center" vertical="center" wrapText="1" readingOrder="2"/>
    </xf>
    <xf numFmtId="0" fontId="18" fillId="0" borderId="7" xfId="13" applyFont="1" applyFill="1" applyBorder="1" applyAlignment="1">
      <alignment horizontal="center" vertical="center"/>
    </xf>
    <xf numFmtId="0" fontId="40" fillId="0" borderId="16" xfId="13" applyFont="1" applyFill="1" applyBorder="1" applyAlignment="1">
      <alignment horizontal="right" vertical="center" wrapText="1" readingOrder="2"/>
    </xf>
    <xf numFmtId="0" fontId="40" fillId="0" borderId="17" xfId="13" applyFont="1" applyFill="1" applyBorder="1" applyAlignment="1">
      <alignment horizontal="right" vertical="center" wrapText="1" readingOrder="2"/>
    </xf>
    <xf numFmtId="0" fontId="48" fillId="0" borderId="0" xfId="13" applyFont="1" applyFill="1" applyAlignment="1">
      <alignment horizontal="center"/>
    </xf>
    <xf numFmtId="0" fontId="17" fillId="0" borderId="9" xfId="13" applyFont="1" applyFill="1" applyBorder="1" applyAlignment="1">
      <alignment horizontal="right" vertical="center" wrapText="1" readingOrder="2"/>
    </xf>
    <xf numFmtId="0" fontId="42" fillId="0" borderId="0" xfId="13" applyFont="1" applyFill="1" applyAlignment="1">
      <alignment horizontal="center" vertical="center"/>
    </xf>
    <xf numFmtId="0" fontId="33" fillId="0" borderId="6" xfId="13" applyFont="1" applyFill="1" applyBorder="1" applyAlignment="1">
      <alignment horizontal="right" vertical="center"/>
    </xf>
    <xf numFmtId="0" fontId="33" fillId="0" borderId="3" xfId="13" applyFont="1" applyFill="1" applyBorder="1" applyAlignment="1">
      <alignment horizontal="right" vertical="center"/>
    </xf>
    <xf numFmtId="0" fontId="33" fillId="0" borderId="10" xfId="13" applyFont="1" applyFill="1" applyBorder="1" applyAlignment="1">
      <alignment horizontal="right" vertical="center"/>
    </xf>
  </cellXfs>
  <cellStyles count="15">
    <cellStyle name="Normal" xfId="0" builtinId="0"/>
    <cellStyle name="Normal 2" xfId="1"/>
    <cellStyle name="Normal 2 2" xfId="12"/>
    <cellStyle name="Normal 3" xfId="11"/>
    <cellStyle name="Normal 3 2" xfId="13"/>
    <cellStyle name="Normal 4" xfId="14"/>
    <cellStyle name="Normal_عمل +تربية" xfId="9"/>
    <cellStyle name="Normal_عمل 2011" xfId="6"/>
    <cellStyle name="Normal_منوازي رنده2010" xfId="8"/>
    <cellStyle name="Normal_هدى" xfId="7"/>
    <cellStyle name="Normal_هديل 1 من1الى 40" xfId="10"/>
    <cellStyle name="عملة [0]_123" xfId="2"/>
    <cellStyle name="عملة_123" xfId="3"/>
    <cellStyle name="فاصلة [0]_123" xfId="4"/>
    <cellStyle name="فاصلة_12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tyles" Target="style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sharedStrings" Target="sharedStrings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calcChain" Target="calcChain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605;&#1608;&#1575;&#1586;&#1610;%20&#1575;&#1606;&#1578;&#1589;&#1575;&#1585;%202018\&#1575;&#1604;&#1582;&#1575;&#1589;%20&#1575;&#1606;&#1578;&#1589;&#1575;&#1585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مجاميع"/>
      <sheetName val="Book1"/>
    </sheetNames>
    <definedNames>
      <definedName name="Full_Print" refersTo="#REF!"/>
      <definedName name="Last_Row" refersTo="#REF!"/>
      <definedName name="Loan_Start" refersTo="#REF!"/>
    </defined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6 (2)"/>
      <sheetName val="السابع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</sheetNames>
    <sheetDataSet>
      <sheetData sheetId="0">
        <row r="8">
          <cell r="G8">
            <v>943</v>
          </cell>
          <cell r="H8">
            <v>1167</v>
          </cell>
          <cell r="I8">
            <v>2110</v>
          </cell>
          <cell r="J8">
            <v>719</v>
          </cell>
          <cell r="K8">
            <v>819</v>
          </cell>
          <cell r="L8">
            <v>1538</v>
          </cell>
        </row>
        <row r="9">
          <cell r="G9">
            <v>367</v>
          </cell>
          <cell r="H9">
            <v>109</v>
          </cell>
          <cell r="I9">
            <v>476</v>
          </cell>
          <cell r="J9">
            <v>1251</v>
          </cell>
          <cell r="K9">
            <v>1099</v>
          </cell>
          <cell r="L9">
            <v>2350</v>
          </cell>
        </row>
        <row r="11">
          <cell r="G11">
            <v>183</v>
          </cell>
          <cell r="H11">
            <v>313</v>
          </cell>
          <cell r="I11">
            <v>496</v>
          </cell>
          <cell r="J11">
            <v>346</v>
          </cell>
          <cell r="K11">
            <v>251</v>
          </cell>
          <cell r="L11">
            <v>597</v>
          </cell>
        </row>
        <row r="12">
          <cell r="G12">
            <v>3557</v>
          </cell>
          <cell r="H12">
            <v>2578</v>
          </cell>
          <cell r="I12">
            <v>6135</v>
          </cell>
          <cell r="J12">
            <v>709</v>
          </cell>
          <cell r="K12">
            <v>458</v>
          </cell>
          <cell r="L12">
            <v>1167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5:L16"/>
  <sheetViews>
    <sheetView rightToLeft="1" view="pageBreakPreview" zoomScale="60" workbookViewId="0">
      <selection activeCell="U50" sqref="U50"/>
    </sheetView>
  </sheetViews>
  <sheetFormatPr defaultRowHeight="12.75"/>
  <sheetData>
    <row r="15" spans="1:12" ht="90">
      <c r="A15" s="657" t="s">
        <v>62</v>
      </c>
      <c r="B15" s="657"/>
      <c r="C15" s="657"/>
      <c r="D15" s="657"/>
      <c r="E15" s="657"/>
      <c r="F15" s="657"/>
      <c r="G15" s="657"/>
      <c r="H15" s="657"/>
      <c r="I15" s="657"/>
      <c r="J15" s="19"/>
      <c r="K15" s="19"/>
      <c r="L15" s="19"/>
    </row>
    <row r="16" spans="1:12" ht="40.5">
      <c r="A16" s="657" t="s">
        <v>63</v>
      </c>
      <c r="B16" s="657"/>
      <c r="C16" s="657"/>
      <c r="D16" s="657"/>
      <c r="E16" s="657"/>
      <c r="F16" s="657"/>
      <c r="G16" s="657"/>
      <c r="H16" s="657"/>
      <c r="I16" s="657"/>
    </row>
  </sheetData>
  <mergeCells count="2">
    <mergeCell ref="A15:I15"/>
    <mergeCell ref="A16:I16"/>
  </mergeCells>
  <printOptions horizontalCentered="1"/>
  <pageMargins left="0.74803149606299202" right="0.74803149606299202" top="0.98425196850393704" bottom="0.98425196850393704" header="0.511811023622047" footer="0.511811023622047"/>
  <pageSetup paperSize="9" scale="90" firstPageNumber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4"/>
  <sheetViews>
    <sheetView rightToLeft="1" view="pageBreakPreview" zoomScaleSheetLayoutView="100" workbookViewId="0">
      <selection activeCell="H17" sqref="H17"/>
    </sheetView>
  </sheetViews>
  <sheetFormatPr defaultRowHeight="12.75"/>
  <cols>
    <col min="1" max="1" width="12.85546875" customWidth="1"/>
    <col min="2" max="2" width="8.140625" customWidth="1"/>
    <col min="3" max="5" width="8.28515625" customWidth="1"/>
    <col min="6" max="17" width="9.28515625" customWidth="1"/>
    <col min="206" max="206" width="15.7109375" customWidth="1"/>
    <col min="207" max="207" width="4.5703125" customWidth="1"/>
    <col min="208" max="208" width="5.140625" customWidth="1"/>
    <col min="209" max="209" width="5.42578125" customWidth="1"/>
    <col min="210" max="212" width="5.140625" customWidth="1"/>
    <col min="213" max="213" width="5.85546875" customWidth="1"/>
    <col min="214" max="216" width="4.85546875" customWidth="1"/>
    <col min="217" max="220" width="5.5703125" customWidth="1"/>
    <col min="221" max="223" width="5.7109375" bestFit="1" customWidth="1"/>
    <col min="224" max="224" width="4.7109375" bestFit="1" customWidth="1"/>
    <col min="225" max="225" width="5.28515625" customWidth="1"/>
    <col min="226" max="226" width="5.42578125" customWidth="1"/>
    <col min="227" max="227" width="4.85546875" customWidth="1"/>
    <col min="228" max="228" width="6.42578125" customWidth="1"/>
    <col min="462" max="462" width="15.7109375" customWidth="1"/>
    <col min="463" max="463" width="4.5703125" customWidth="1"/>
    <col min="464" max="464" width="5.140625" customWidth="1"/>
    <col min="465" max="465" width="5.42578125" customWidth="1"/>
    <col min="466" max="468" width="5.140625" customWidth="1"/>
    <col min="469" max="469" width="5.85546875" customWidth="1"/>
    <col min="470" max="472" width="4.85546875" customWidth="1"/>
    <col min="473" max="476" width="5.5703125" customWidth="1"/>
    <col min="477" max="479" width="5.7109375" bestFit="1" customWidth="1"/>
    <col min="480" max="480" width="4.7109375" bestFit="1" customWidth="1"/>
    <col min="481" max="481" width="5.28515625" customWidth="1"/>
    <col min="482" max="482" width="5.42578125" customWidth="1"/>
    <col min="483" max="483" width="4.85546875" customWidth="1"/>
    <col min="484" max="484" width="6.42578125" customWidth="1"/>
    <col min="718" max="718" width="15.7109375" customWidth="1"/>
    <col min="719" max="719" width="4.5703125" customWidth="1"/>
    <col min="720" max="720" width="5.140625" customWidth="1"/>
    <col min="721" max="721" width="5.42578125" customWidth="1"/>
    <col min="722" max="724" width="5.140625" customWidth="1"/>
    <col min="725" max="725" width="5.85546875" customWidth="1"/>
    <col min="726" max="728" width="4.85546875" customWidth="1"/>
    <col min="729" max="732" width="5.5703125" customWidth="1"/>
    <col min="733" max="735" width="5.7109375" bestFit="1" customWidth="1"/>
    <col min="736" max="736" width="4.7109375" bestFit="1" customWidth="1"/>
    <col min="737" max="737" width="5.28515625" customWidth="1"/>
    <col min="738" max="738" width="5.42578125" customWidth="1"/>
    <col min="739" max="739" width="4.85546875" customWidth="1"/>
    <col min="740" max="740" width="6.42578125" customWidth="1"/>
    <col min="974" max="974" width="15.7109375" customWidth="1"/>
    <col min="975" max="975" width="4.5703125" customWidth="1"/>
    <col min="976" max="976" width="5.140625" customWidth="1"/>
    <col min="977" max="977" width="5.42578125" customWidth="1"/>
    <col min="978" max="980" width="5.140625" customWidth="1"/>
    <col min="981" max="981" width="5.85546875" customWidth="1"/>
    <col min="982" max="984" width="4.85546875" customWidth="1"/>
    <col min="985" max="988" width="5.5703125" customWidth="1"/>
    <col min="989" max="991" width="5.7109375" bestFit="1" customWidth="1"/>
    <col min="992" max="992" width="4.7109375" bestFit="1" customWidth="1"/>
    <col min="993" max="993" width="5.28515625" customWidth="1"/>
    <col min="994" max="994" width="5.42578125" customWidth="1"/>
    <col min="995" max="995" width="4.85546875" customWidth="1"/>
    <col min="996" max="996" width="6.42578125" customWidth="1"/>
    <col min="1230" max="1230" width="15.7109375" customWidth="1"/>
    <col min="1231" max="1231" width="4.5703125" customWidth="1"/>
    <col min="1232" max="1232" width="5.140625" customWidth="1"/>
    <col min="1233" max="1233" width="5.42578125" customWidth="1"/>
    <col min="1234" max="1236" width="5.140625" customWidth="1"/>
    <col min="1237" max="1237" width="5.85546875" customWidth="1"/>
    <col min="1238" max="1240" width="4.85546875" customWidth="1"/>
    <col min="1241" max="1244" width="5.5703125" customWidth="1"/>
    <col min="1245" max="1247" width="5.7109375" bestFit="1" customWidth="1"/>
    <col min="1248" max="1248" width="4.7109375" bestFit="1" customWidth="1"/>
    <col min="1249" max="1249" width="5.28515625" customWidth="1"/>
    <col min="1250" max="1250" width="5.42578125" customWidth="1"/>
    <col min="1251" max="1251" width="4.85546875" customWidth="1"/>
    <col min="1252" max="1252" width="6.42578125" customWidth="1"/>
    <col min="1486" max="1486" width="15.7109375" customWidth="1"/>
    <col min="1487" max="1487" width="4.5703125" customWidth="1"/>
    <col min="1488" max="1488" width="5.140625" customWidth="1"/>
    <col min="1489" max="1489" width="5.42578125" customWidth="1"/>
    <col min="1490" max="1492" width="5.140625" customWidth="1"/>
    <col min="1493" max="1493" width="5.85546875" customWidth="1"/>
    <col min="1494" max="1496" width="4.85546875" customWidth="1"/>
    <col min="1497" max="1500" width="5.5703125" customWidth="1"/>
    <col min="1501" max="1503" width="5.7109375" bestFit="1" customWidth="1"/>
    <col min="1504" max="1504" width="4.7109375" bestFit="1" customWidth="1"/>
    <col min="1505" max="1505" width="5.28515625" customWidth="1"/>
    <col min="1506" max="1506" width="5.42578125" customWidth="1"/>
    <col min="1507" max="1507" width="4.85546875" customWidth="1"/>
    <col min="1508" max="1508" width="6.42578125" customWidth="1"/>
    <col min="1742" max="1742" width="15.7109375" customWidth="1"/>
    <col min="1743" max="1743" width="4.5703125" customWidth="1"/>
    <col min="1744" max="1744" width="5.140625" customWidth="1"/>
    <col min="1745" max="1745" width="5.42578125" customWidth="1"/>
    <col min="1746" max="1748" width="5.140625" customWidth="1"/>
    <col min="1749" max="1749" width="5.85546875" customWidth="1"/>
    <col min="1750" max="1752" width="4.85546875" customWidth="1"/>
    <col min="1753" max="1756" width="5.5703125" customWidth="1"/>
    <col min="1757" max="1759" width="5.7109375" bestFit="1" customWidth="1"/>
    <col min="1760" max="1760" width="4.7109375" bestFit="1" customWidth="1"/>
    <col min="1761" max="1761" width="5.28515625" customWidth="1"/>
    <col min="1762" max="1762" width="5.42578125" customWidth="1"/>
    <col min="1763" max="1763" width="4.85546875" customWidth="1"/>
    <col min="1764" max="1764" width="6.42578125" customWidth="1"/>
    <col min="1998" max="1998" width="15.7109375" customWidth="1"/>
    <col min="1999" max="1999" width="4.5703125" customWidth="1"/>
    <col min="2000" max="2000" width="5.140625" customWidth="1"/>
    <col min="2001" max="2001" width="5.42578125" customWidth="1"/>
    <col min="2002" max="2004" width="5.140625" customWidth="1"/>
    <col min="2005" max="2005" width="5.85546875" customWidth="1"/>
    <col min="2006" max="2008" width="4.85546875" customWidth="1"/>
    <col min="2009" max="2012" width="5.5703125" customWidth="1"/>
    <col min="2013" max="2015" width="5.7109375" bestFit="1" customWidth="1"/>
    <col min="2016" max="2016" width="4.7109375" bestFit="1" customWidth="1"/>
    <col min="2017" max="2017" width="5.28515625" customWidth="1"/>
    <col min="2018" max="2018" width="5.42578125" customWidth="1"/>
    <col min="2019" max="2019" width="4.85546875" customWidth="1"/>
    <col min="2020" max="2020" width="6.42578125" customWidth="1"/>
    <col min="2254" max="2254" width="15.7109375" customWidth="1"/>
    <col min="2255" max="2255" width="4.5703125" customWidth="1"/>
    <col min="2256" max="2256" width="5.140625" customWidth="1"/>
    <col min="2257" max="2257" width="5.42578125" customWidth="1"/>
    <col min="2258" max="2260" width="5.140625" customWidth="1"/>
    <col min="2261" max="2261" width="5.85546875" customWidth="1"/>
    <col min="2262" max="2264" width="4.85546875" customWidth="1"/>
    <col min="2265" max="2268" width="5.5703125" customWidth="1"/>
    <col min="2269" max="2271" width="5.7109375" bestFit="1" customWidth="1"/>
    <col min="2272" max="2272" width="4.7109375" bestFit="1" customWidth="1"/>
    <col min="2273" max="2273" width="5.28515625" customWidth="1"/>
    <col min="2274" max="2274" width="5.42578125" customWidth="1"/>
    <col min="2275" max="2275" width="4.85546875" customWidth="1"/>
    <col min="2276" max="2276" width="6.42578125" customWidth="1"/>
    <col min="2510" max="2510" width="15.7109375" customWidth="1"/>
    <col min="2511" max="2511" width="4.5703125" customWidth="1"/>
    <col min="2512" max="2512" width="5.140625" customWidth="1"/>
    <col min="2513" max="2513" width="5.42578125" customWidth="1"/>
    <col min="2514" max="2516" width="5.140625" customWidth="1"/>
    <col min="2517" max="2517" width="5.85546875" customWidth="1"/>
    <col min="2518" max="2520" width="4.85546875" customWidth="1"/>
    <col min="2521" max="2524" width="5.5703125" customWidth="1"/>
    <col min="2525" max="2527" width="5.7109375" bestFit="1" customWidth="1"/>
    <col min="2528" max="2528" width="4.7109375" bestFit="1" customWidth="1"/>
    <col min="2529" max="2529" width="5.28515625" customWidth="1"/>
    <col min="2530" max="2530" width="5.42578125" customWidth="1"/>
    <col min="2531" max="2531" width="4.85546875" customWidth="1"/>
    <col min="2532" max="2532" width="6.42578125" customWidth="1"/>
    <col min="2766" max="2766" width="15.7109375" customWidth="1"/>
    <col min="2767" max="2767" width="4.5703125" customWidth="1"/>
    <col min="2768" max="2768" width="5.140625" customWidth="1"/>
    <col min="2769" max="2769" width="5.42578125" customWidth="1"/>
    <col min="2770" max="2772" width="5.140625" customWidth="1"/>
    <col min="2773" max="2773" width="5.85546875" customWidth="1"/>
    <col min="2774" max="2776" width="4.85546875" customWidth="1"/>
    <col min="2777" max="2780" width="5.5703125" customWidth="1"/>
    <col min="2781" max="2783" width="5.7109375" bestFit="1" customWidth="1"/>
    <col min="2784" max="2784" width="4.7109375" bestFit="1" customWidth="1"/>
    <col min="2785" max="2785" width="5.28515625" customWidth="1"/>
    <col min="2786" max="2786" width="5.42578125" customWidth="1"/>
    <col min="2787" max="2787" width="4.85546875" customWidth="1"/>
    <col min="2788" max="2788" width="6.42578125" customWidth="1"/>
    <col min="3022" max="3022" width="15.7109375" customWidth="1"/>
    <col min="3023" max="3023" width="4.5703125" customWidth="1"/>
    <col min="3024" max="3024" width="5.140625" customWidth="1"/>
    <col min="3025" max="3025" width="5.42578125" customWidth="1"/>
    <col min="3026" max="3028" width="5.140625" customWidth="1"/>
    <col min="3029" max="3029" width="5.85546875" customWidth="1"/>
    <col min="3030" max="3032" width="4.85546875" customWidth="1"/>
    <col min="3033" max="3036" width="5.5703125" customWidth="1"/>
    <col min="3037" max="3039" width="5.7109375" bestFit="1" customWidth="1"/>
    <col min="3040" max="3040" width="4.7109375" bestFit="1" customWidth="1"/>
    <col min="3041" max="3041" width="5.28515625" customWidth="1"/>
    <col min="3042" max="3042" width="5.42578125" customWidth="1"/>
    <col min="3043" max="3043" width="4.85546875" customWidth="1"/>
    <col min="3044" max="3044" width="6.42578125" customWidth="1"/>
    <col min="3278" max="3278" width="15.7109375" customWidth="1"/>
    <col min="3279" max="3279" width="4.5703125" customWidth="1"/>
    <col min="3280" max="3280" width="5.140625" customWidth="1"/>
    <col min="3281" max="3281" width="5.42578125" customWidth="1"/>
    <col min="3282" max="3284" width="5.140625" customWidth="1"/>
    <col min="3285" max="3285" width="5.85546875" customWidth="1"/>
    <col min="3286" max="3288" width="4.85546875" customWidth="1"/>
    <col min="3289" max="3292" width="5.5703125" customWidth="1"/>
    <col min="3293" max="3295" width="5.7109375" bestFit="1" customWidth="1"/>
    <col min="3296" max="3296" width="4.7109375" bestFit="1" customWidth="1"/>
    <col min="3297" max="3297" width="5.28515625" customWidth="1"/>
    <col min="3298" max="3298" width="5.42578125" customWidth="1"/>
    <col min="3299" max="3299" width="4.85546875" customWidth="1"/>
    <col min="3300" max="3300" width="6.42578125" customWidth="1"/>
    <col min="3534" max="3534" width="15.7109375" customWidth="1"/>
    <col min="3535" max="3535" width="4.5703125" customWidth="1"/>
    <col min="3536" max="3536" width="5.140625" customWidth="1"/>
    <col min="3537" max="3537" width="5.42578125" customWidth="1"/>
    <col min="3538" max="3540" width="5.140625" customWidth="1"/>
    <col min="3541" max="3541" width="5.85546875" customWidth="1"/>
    <col min="3542" max="3544" width="4.85546875" customWidth="1"/>
    <col min="3545" max="3548" width="5.5703125" customWidth="1"/>
    <col min="3549" max="3551" width="5.7109375" bestFit="1" customWidth="1"/>
    <col min="3552" max="3552" width="4.7109375" bestFit="1" customWidth="1"/>
    <col min="3553" max="3553" width="5.28515625" customWidth="1"/>
    <col min="3554" max="3554" width="5.42578125" customWidth="1"/>
    <col min="3555" max="3555" width="4.85546875" customWidth="1"/>
    <col min="3556" max="3556" width="6.42578125" customWidth="1"/>
    <col min="3790" max="3790" width="15.7109375" customWidth="1"/>
    <col min="3791" max="3791" width="4.5703125" customWidth="1"/>
    <col min="3792" max="3792" width="5.140625" customWidth="1"/>
    <col min="3793" max="3793" width="5.42578125" customWidth="1"/>
    <col min="3794" max="3796" width="5.140625" customWidth="1"/>
    <col min="3797" max="3797" width="5.85546875" customWidth="1"/>
    <col min="3798" max="3800" width="4.85546875" customWidth="1"/>
    <col min="3801" max="3804" width="5.5703125" customWidth="1"/>
    <col min="3805" max="3807" width="5.7109375" bestFit="1" customWidth="1"/>
    <col min="3808" max="3808" width="4.7109375" bestFit="1" customWidth="1"/>
    <col min="3809" max="3809" width="5.28515625" customWidth="1"/>
    <col min="3810" max="3810" width="5.42578125" customWidth="1"/>
    <col min="3811" max="3811" width="4.85546875" customWidth="1"/>
    <col min="3812" max="3812" width="6.42578125" customWidth="1"/>
    <col min="4046" max="4046" width="15.7109375" customWidth="1"/>
    <col min="4047" max="4047" width="4.5703125" customWidth="1"/>
    <col min="4048" max="4048" width="5.140625" customWidth="1"/>
    <col min="4049" max="4049" width="5.42578125" customWidth="1"/>
    <col min="4050" max="4052" width="5.140625" customWidth="1"/>
    <col min="4053" max="4053" width="5.85546875" customWidth="1"/>
    <col min="4054" max="4056" width="4.85546875" customWidth="1"/>
    <col min="4057" max="4060" width="5.5703125" customWidth="1"/>
    <col min="4061" max="4063" width="5.7109375" bestFit="1" customWidth="1"/>
    <col min="4064" max="4064" width="4.7109375" bestFit="1" customWidth="1"/>
    <col min="4065" max="4065" width="5.28515625" customWidth="1"/>
    <col min="4066" max="4066" width="5.42578125" customWidth="1"/>
    <col min="4067" max="4067" width="4.85546875" customWidth="1"/>
    <col min="4068" max="4068" width="6.42578125" customWidth="1"/>
    <col min="4302" max="4302" width="15.7109375" customWidth="1"/>
    <col min="4303" max="4303" width="4.5703125" customWidth="1"/>
    <col min="4304" max="4304" width="5.140625" customWidth="1"/>
    <col min="4305" max="4305" width="5.42578125" customWidth="1"/>
    <col min="4306" max="4308" width="5.140625" customWidth="1"/>
    <col min="4309" max="4309" width="5.85546875" customWidth="1"/>
    <col min="4310" max="4312" width="4.85546875" customWidth="1"/>
    <col min="4313" max="4316" width="5.5703125" customWidth="1"/>
    <col min="4317" max="4319" width="5.7109375" bestFit="1" customWidth="1"/>
    <col min="4320" max="4320" width="4.7109375" bestFit="1" customWidth="1"/>
    <col min="4321" max="4321" width="5.28515625" customWidth="1"/>
    <col min="4322" max="4322" width="5.42578125" customWidth="1"/>
    <col min="4323" max="4323" width="4.85546875" customWidth="1"/>
    <col min="4324" max="4324" width="6.42578125" customWidth="1"/>
    <col min="4558" max="4558" width="15.7109375" customWidth="1"/>
    <col min="4559" max="4559" width="4.5703125" customWidth="1"/>
    <col min="4560" max="4560" width="5.140625" customWidth="1"/>
    <col min="4561" max="4561" width="5.42578125" customWidth="1"/>
    <col min="4562" max="4564" width="5.140625" customWidth="1"/>
    <col min="4565" max="4565" width="5.85546875" customWidth="1"/>
    <col min="4566" max="4568" width="4.85546875" customWidth="1"/>
    <col min="4569" max="4572" width="5.5703125" customWidth="1"/>
    <col min="4573" max="4575" width="5.7109375" bestFit="1" customWidth="1"/>
    <col min="4576" max="4576" width="4.7109375" bestFit="1" customWidth="1"/>
    <col min="4577" max="4577" width="5.28515625" customWidth="1"/>
    <col min="4578" max="4578" width="5.42578125" customWidth="1"/>
    <col min="4579" max="4579" width="4.85546875" customWidth="1"/>
    <col min="4580" max="4580" width="6.42578125" customWidth="1"/>
    <col min="4814" max="4814" width="15.7109375" customWidth="1"/>
    <col min="4815" max="4815" width="4.5703125" customWidth="1"/>
    <col min="4816" max="4816" width="5.140625" customWidth="1"/>
    <col min="4817" max="4817" width="5.42578125" customWidth="1"/>
    <col min="4818" max="4820" width="5.140625" customWidth="1"/>
    <col min="4821" max="4821" width="5.85546875" customWidth="1"/>
    <col min="4822" max="4824" width="4.85546875" customWidth="1"/>
    <col min="4825" max="4828" width="5.5703125" customWidth="1"/>
    <col min="4829" max="4831" width="5.7109375" bestFit="1" customWidth="1"/>
    <col min="4832" max="4832" width="4.7109375" bestFit="1" customWidth="1"/>
    <col min="4833" max="4833" width="5.28515625" customWidth="1"/>
    <col min="4834" max="4834" width="5.42578125" customWidth="1"/>
    <col min="4835" max="4835" width="4.85546875" customWidth="1"/>
    <col min="4836" max="4836" width="6.42578125" customWidth="1"/>
    <col min="5070" max="5070" width="15.7109375" customWidth="1"/>
    <col min="5071" max="5071" width="4.5703125" customWidth="1"/>
    <col min="5072" max="5072" width="5.140625" customWidth="1"/>
    <col min="5073" max="5073" width="5.42578125" customWidth="1"/>
    <col min="5074" max="5076" width="5.140625" customWidth="1"/>
    <col min="5077" max="5077" width="5.85546875" customWidth="1"/>
    <col min="5078" max="5080" width="4.85546875" customWidth="1"/>
    <col min="5081" max="5084" width="5.5703125" customWidth="1"/>
    <col min="5085" max="5087" width="5.7109375" bestFit="1" customWidth="1"/>
    <col min="5088" max="5088" width="4.7109375" bestFit="1" customWidth="1"/>
    <col min="5089" max="5089" width="5.28515625" customWidth="1"/>
    <col min="5090" max="5090" width="5.42578125" customWidth="1"/>
    <col min="5091" max="5091" width="4.85546875" customWidth="1"/>
    <col min="5092" max="5092" width="6.42578125" customWidth="1"/>
    <col min="5326" max="5326" width="15.7109375" customWidth="1"/>
    <col min="5327" max="5327" width="4.5703125" customWidth="1"/>
    <col min="5328" max="5328" width="5.140625" customWidth="1"/>
    <col min="5329" max="5329" width="5.42578125" customWidth="1"/>
    <col min="5330" max="5332" width="5.140625" customWidth="1"/>
    <col min="5333" max="5333" width="5.85546875" customWidth="1"/>
    <col min="5334" max="5336" width="4.85546875" customWidth="1"/>
    <col min="5337" max="5340" width="5.5703125" customWidth="1"/>
    <col min="5341" max="5343" width="5.7109375" bestFit="1" customWidth="1"/>
    <col min="5344" max="5344" width="4.7109375" bestFit="1" customWidth="1"/>
    <col min="5345" max="5345" width="5.28515625" customWidth="1"/>
    <col min="5346" max="5346" width="5.42578125" customWidth="1"/>
    <col min="5347" max="5347" width="4.85546875" customWidth="1"/>
    <col min="5348" max="5348" width="6.42578125" customWidth="1"/>
    <col min="5582" max="5582" width="15.7109375" customWidth="1"/>
    <col min="5583" max="5583" width="4.5703125" customWidth="1"/>
    <col min="5584" max="5584" width="5.140625" customWidth="1"/>
    <col min="5585" max="5585" width="5.42578125" customWidth="1"/>
    <col min="5586" max="5588" width="5.140625" customWidth="1"/>
    <col min="5589" max="5589" width="5.85546875" customWidth="1"/>
    <col min="5590" max="5592" width="4.85546875" customWidth="1"/>
    <col min="5593" max="5596" width="5.5703125" customWidth="1"/>
    <col min="5597" max="5599" width="5.7109375" bestFit="1" customWidth="1"/>
    <col min="5600" max="5600" width="4.7109375" bestFit="1" customWidth="1"/>
    <col min="5601" max="5601" width="5.28515625" customWidth="1"/>
    <col min="5602" max="5602" width="5.42578125" customWidth="1"/>
    <col min="5603" max="5603" width="4.85546875" customWidth="1"/>
    <col min="5604" max="5604" width="6.42578125" customWidth="1"/>
    <col min="5838" max="5838" width="15.7109375" customWidth="1"/>
    <col min="5839" max="5839" width="4.5703125" customWidth="1"/>
    <col min="5840" max="5840" width="5.140625" customWidth="1"/>
    <col min="5841" max="5841" width="5.42578125" customWidth="1"/>
    <col min="5842" max="5844" width="5.140625" customWidth="1"/>
    <col min="5845" max="5845" width="5.85546875" customWidth="1"/>
    <col min="5846" max="5848" width="4.85546875" customWidth="1"/>
    <col min="5849" max="5852" width="5.5703125" customWidth="1"/>
    <col min="5853" max="5855" width="5.7109375" bestFit="1" customWidth="1"/>
    <col min="5856" max="5856" width="4.7109375" bestFit="1" customWidth="1"/>
    <col min="5857" max="5857" width="5.28515625" customWidth="1"/>
    <col min="5858" max="5858" width="5.42578125" customWidth="1"/>
    <col min="5859" max="5859" width="4.85546875" customWidth="1"/>
    <col min="5860" max="5860" width="6.42578125" customWidth="1"/>
    <col min="6094" max="6094" width="15.7109375" customWidth="1"/>
    <col min="6095" max="6095" width="4.5703125" customWidth="1"/>
    <col min="6096" max="6096" width="5.140625" customWidth="1"/>
    <col min="6097" max="6097" width="5.42578125" customWidth="1"/>
    <col min="6098" max="6100" width="5.140625" customWidth="1"/>
    <col min="6101" max="6101" width="5.85546875" customWidth="1"/>
    <col min="6102" max="6104" width="4.85546875" customWidth="1"/>
    <col min="6105" max="6108" width="5.5703125" customWidth="1"/>
    <col min="6109" max="6111" width="5.7109375" bestFit="1" customWidth="1"/>
    <col min="6112" max="6112" width="4.7109375" bestFit="1" customWidth="1"/>
    <col min="6113" max="6113" width="5.28515625" customWidth="1"/>
    <col min="6114" max="6114" width="5.42578125" customWidth="1"/>
    <col min="6115" max="6115" width="4.85546875" customWidth="1"/>
    <col min="6116" max="6116" width="6.42578125" customWidth="1"/>
    <col min="6350" max="6350" width="15.7109375" customWidth="1"/>
    <col min="6351" max="6351" width="4.5703125" customWidth="1"/>
    <col min="6352" max="6352" width="5.140625" customWidth="1"/>
    <col min="6353" max="6353" width="5.42578125" customWidth="1"/>
    <col min="6354" max="6356" width="5.140625" customWidth="1"/>
    <col min="6357" max="6357" width="5.85546875" customWidth="1"/>
    <col min="6358" max="6360" width="4.85546875" customWidth="1"/>
    <col min="6361" max="6364" width="5.5703125" customWidth="1"/>
    <col min="6365" max="6367" width="5.7109375" bestFit="1" customWidth="1"/>
    <col min="6368" max="6368" width="4.7109375" bestFit="1" customWidth="1"/>
    <col min="6369" max="6369" width="5.28515625" customWidth="1"/>
    <col min="6370" max="6370" width="5.42578125" customWidth="1"/>
    <col min="6371" max="6371" width="4.85546875" customWidth="1"/>
    <col min="6372" max="6372" width="6.42578125" customWidth="1"/>
    <col min="6606" max="6606" width="15.7109375" customWidth="1"/>
    <col min="6607" max="6607" width="4.5703125" customWidth="1"/>
    <col min="6608" max="6608" width="5.140625" customWidth="1"/>
    <col min="6609" max="6609" width="5.42578125" customWidth="1"/>
    <col min="6610" max="6612" width="5.140625" customWidth="1"/>
    <col min="6613" max="6613" width="5.85546875" customWidth="1"/>
    <col min="6614" max="6616" width="4.85546875" customWidth="1"/>
    <col min="6617" max="6620" width="5.5703125" customWidth="1"/>
    <col min="6621" max="6623" width="5.7109375" bestFit="1" customWidth="1"/>
    <col min="6624" max="6624" width="4.7109375" bestFit="1" customWidth="1"/>
    <col min="6625" max="6625" width="5.28515625" customWidth="1"/>
    <col min="6626" max="6626" width="5.42578125" customWidth="1"/>
    <col min="6627" max="6627" width="4.85546875" customWidth="1"/>
    <col min="6628" max="6628" width="6.42578125" customWidth="1"/>
    <col min="6862" max="6862" width="15.7109375" customWidth="1"/>
    <col min="6863" max="6863" width="4.5703125" customWidth="1"/>
    <col min="6864" max="6864" width="5.140625" customWidth="1"/>
    <col min="6865" max="6865" width="5.42578125" customWidth="1"/>
    <col min="6866" max="6868" width="5.140625" customWidth="1"/>
    <col min="6869" max="6869" width="5.85546875" customWidth="1"/>
    <col min="6870" max="6872" width="4.85546875" customWidth="1"/>
    <col min="6873" max="6876" width="5.5703125" customWidth="1"/>
    <col min="6877" max="6879" width="5.7109375" bestFit="1" customWidth="1"/>
    <col min="6880" max="6880" width="4.7109375" bestFit="1" customWidth="1"/>
    <col min="6881" max="6881" width="5.28515625" customWidth="1"/>
    <col min="6882" max="6882" width="5.42578125" customWidth="1"/>
    <col min="6883" max="6883" width="4.85546875" customWidth="1"/>
    <col min="6884" max="6884" width="6.42578125" customWidth="1"/>
    <col min="7118" max="7118" width="15.7109375" customWidth="1"/>
    <col min="7119" max="7119" width="4.5703125" customWidth="1"/>
    <col min="7120" max="7120" width="5.140625" customWidth="1"/>
    <col min="7121" max="7121" width="5.42578125" customWidth="1"/>
    <col min="7122" max="7124" width="5.140625" customWidth="1"/>
    <col min="7125" max="7125" width="5.85546875" customWidth="1"/>
    <col min="7126" max="7128" width="4.85546875" customWidth="1"/>
    <col min="7129" max="7132" width="5.5703125" customWidth="1"/>
    <col min="7133" max="7135" width="5.7109375" bestFit="1" customWidth="1"/>
    <col min="7136" max="7136" width="4.7109375" bestFit="1" customWidth="1"/>
    <col min="7137" max="7137" width="5.28515625" customWidth="1"/>
    <col min="7138" max="7138" width="5.42578125" customWidth="1"/>
    <col min="7139" max="7139" width="4.85546875" customWidth="1"/>
    <col min="7140" max="7140" width="6.42578125" customWidth="1"/>
    <col min="7374" max="7374" width="15.7109375" customWidth="1"/>
    <col min="7375" max="7375" width="4.5703125" customWidth="1"/>
    <col min="7376" max="7376" width="5.140625" customWidth="1"/>
    <col min="7377" max="7377" width="5.42578125" customWidth="1"/>
    <col min="7378" max="7380" width="5.140625" customWidth="1"/>
    <col min="7381" max="7381" width="5.85546875" customWidth="1"/>
    <col min="7382" max="7384" width="4.85546875" customWidth="1"/>
    <col min="7385" max="7388" width="5.5703125" customWidth="1"/>
    <col min="7389" max="7391" width="5.7109375" bestFit="1" customWidth="1"/>
    <col min="7392" max="7392" width="4.7109375" bestFit="1" customWidth="1"/>
    <col min="7393" max="7393" width="5.28515625" customWidth="1"/>
    <col min="7394" max="7394" width="5.42578125" customWidth="1"/>
    <col min="7395" max="7395" width="4.85546875" customWidth="1"/>
    <col min="7396" max="7396" width="6.42578125" customWidth="1"/>
    <col min="7630" max="7630" width="15.7109375" customWidth="1"/>
    <col min="7631" max="7631" width="4.5703125" customWidth="1"/>
    <col min="7632" max="7632" width="5.140625" customWidth="1"/>
    <col min="7633" max="7633" width="5.42578125" customWidth="1"/>
    <col min="7634" max="7636" width="5.140625" customWidth="1"/>
    <col min="7637" max="7637" width="5.85546875" customWidth="1"/>
    <col min="7638" max="7640" width="4.85546875" customWidth="1"/>
    <col min="7641" max="7644" width="5.5703125" customWidth="1"/>
    <col min="7645" max="7647" width="5.7109375" bestFit="1" customWidth="1"/>
    <col min="7648" max="7648" width="4.7109375" bestFit="1" customWidth="1"/>
    <col min="7649" max="7649" width="5.28515625" customWidth="1"/>
    <col min="7650" max="7650" width="5.42578125" customWidth="1"/>
    <col min="7651" max="7651" width="4.85546875" customWidth="1"/>
    <col min="7652" max="7652" width="6.42578125" customWidth="1"/>
    <col min="7886" max="7886" width="15.7109375" customWidth="1"/>
    <col min="7887" max="7887" width="4.5703125" customWidth="1"/>
    <col min="7888" max="7888" width="5.140625" customWidth="1"/>
    <col min="7889" max="7889" width="5.42578125" customWidth="1"/>
    <col min="7890" max="7892" width="5.140625" customWidth="1"/>
    <col min="7893" max="7893" width="5.85546875" customWidth="1"/>
    <col min="7894" max="7896" width="4.85546875" customWidth="1"/>
    <col min="7897" max="7900" width="5.5703125" customWidth="1"/>
    <col min="7901" max="7903" width="5.7109375" bestFit="1" customWidth="1"/>
    <col min="7904" max="7904" width="4.7109375" bestFit="1" customWidth="1"/>
    <col min="7905" max="7905" width="5.28515625" customWidth="1"/>
    <col min="7906" max="7906" width="5.42578125" customWidth="1"/>
    <col min="7907" max="7907" width="4.85546875" customWidth="1"/>
    <col min="7908" max="7908" width="6.42578125" customWidth="1"/>
    <col min="8142" max="8142" width="15.7109375" customWidth="1"/>
    <col min="8143" max="8143" width="4.5703125" customWidth="1"/>
    <col min="8144" max="8144" width="5.140625" customWidth="1"/>
    <col min="8145" max="8145" width="5.42578125" customWidth="1"/>
    <col min="8146" max="8148" width="5.140625" customWidth="1"/>
    <col min="8149" max="8149" width="5.85546875" customWidth="1"/>
    <col min="8150" max="8152" width="4.85546875" customWidth="1"/>
    <col min="8153" max="8156" width="5.5703125" customWidth="1"/>
    <col min="8157" max="8159" width="5.7109375" bestFit="1" customWidth="1"/>
    <col min="8160" max="8160" width="4.7109375" bestFit="1" customWidth="1"/>
    <col min="8161" max="8161" width="5.28515625" customWidth="1"/>
    <col min="8162" max="8162" width="5.42578125" customWidth="1"/>
    <col min="8163" max="8163" width="4.85546875" customWidth="1"/>
    <col min="8164" max="8164" width="6.42578125" customWidth="1"/>
    <col min="8398" max="8398" width="15.7109375" customWidth="1"/>
    <col min="8399" max="8399" width="4.5703125" customWidth="1"/>
    <col min="8400" max="8400" width="5.140625" customWidth="1"/>
    <col min="8401" max="8401" width="5.42578125" customWidth="1"/>
    <col min="8402" max="8404" width="5.140625" customWidth="1"/>
    <col min="8405" max="8405" width="5.85546875" customWidth="1"/>
    <col min="8406" max="8408" width="4.85546875" customWidth="1"/>
    <col min="8409" max="8412" width="5.5703125" customWidth="1"/>
    <col min="8413" max="8415" width="5.7109375" bestFit="1" customWidth="1"/>
    <col min="8416" max="8416" width="4.7109375" bestFit="1" customWidth="1"/>
    <col min="8417" max="8417" width="5.28515625" customWidth="1"/>
    <col min="8418" max="8418" width="5.42578125" customWidth="1"/>
    <col min="8419" max="8419" width="4.85546875" customWidth="1"/>
    <col min="8420" max="8420" width="6.42578125" customWidth="1"/>
    <col min="8654" max="8654" width="15.7109375" customWidth="1"/>
    <col min="8655" max="8655" width="4.5703125" customWidth="1"/>
    <col min="8656" max="8656" width="5.140625" customWidth="1"/>
    <col min="8657" max="8657" width="5.42578125" customWidth="1"/>
    <col min="8658" max="8660" width="5.140625" customWidth="1"/>
    <col min="8661" max="8661" width="5.85546875" customWidth="1"/>
    <col min="8662" max="8664" width="4.85546875" customWidth="1"/>
    <col min="8665" max="8668" width="5.5703125" customWidth="1"/>
    <col min="8669" max="8671" width="5.7109375" bestFit="1" customWidth="1"/>
    <col min="8672" max="8672" width="4.7109375" bestFit="1" customWidth="1"/>
    <col min="8673" max="8673" width="5.28515625" customWidth="1"/>
    <col min="8674" max="8674" width="5.42578125" customWidth="1"/>
    <col min="8675" max="8675" width="4.85546875" customWidth="1"/>
    <col min="8676" max="8676" width="6.42578125" customWidth="1"/>
    <col min="8910" max="8910" width="15.7109375" customWidth="1"/>
    <col min="8911" max="8911" width="4.5703125" customWidth="1"/>
    <col min="8912" max="8912" width="5.140625" customWidth="1"/>
    <col min="8913" max="8913" width="5.42578125" customWidth="1"/>
    <col min="8914" max="8916" width="5.140625" customWidth="1"/>
    <col min="8917" max="8917" width="5.85546875" customWidth="1"/>
    <col min="8918" max="8920" width="4.85546875" customWidth="1"/>
    <col min="8921" max="8924" width="5.5703125" customWidth="1"/>
    <col min="8925" max="8927" width="5.7109375" bestFit="1" customWidth="1"/>
    <col min="8928" max="8928" width="4.7109375" bestFit="1" customWidth="1"/>
    <col min="8929" max="8929" width="5.28515625" customWidth="1"/>
    <col min="8930" max="8930" width="5.42578125" customWidth="1"/>
    <col min="8931" max="8931" width="4.85546875" customWidth="1"/>
    <col min="8932" max="8932" width="6.42578125" customWidth="1"/>
    <col min="9166" max="9166" width="15.7109375" customWidth="1"/>
    <col min="9167" max="9167" width="4.5703125" customWidth="1"/>
    <col min="9168" max="9168" width="5.140625" customWidth="1"/>
    <col min="9169" max="9169" width="5.42578125" customWidth="1"/>
    <col min="9170" max="9172" width="5.140625" customWidth="1"/>
    <col min="9173" max="9173" width="5.85546875" customWidth="1"/>
    <col min="9174" max="9176" width="4.85546875" customWidth="1"/>
    <col min="9177" max="9180" width="5.5703125" customWidth="1"/>
    <col min="9181" max="9183" width="5.7109375" bestFit="1" customWidth="1"/>
    <col min="9184" max="9184" width="4.7109375" bestFit="1" customWidth="1"/>
    <col min="9185" max="9185" width="5.28515625" customWidth="1"/>
    <col min="9186" max="9186" width="5.42578125" customWidth="1"/>
    <col min="9187" max="9187" width="4.85546875" customWidth="1"/>
    <col min="9188" max="9188" width="6.42578125" customWidth="1"/>
    <col min="9422" max="9422" width="15.7109375" customWidth="1"/>
    <col min="9423" max="9423" width="4.5703125" customWidth="1"/>
    <col min="9424" max="9424" width="5.140625" customWidth="1"/>
    <col min="9425" max="9425" width="5.42578125" customWidth="1"/>
    <col min="9426" max="9428" width="5.140625" customWidth="1"/>
    <col min="9429" max="9429" width="5.85546875" customWidth="1"/>
    <col min="9430" max="9432" width="4.85546875" customWidth="1"/>
    <col min="9433" max="9436" width="5.5703125" customWidth="1"/>
    <col min="9437" max="9439" width="5.7109375" bestFit="1" customWidth="1"/>
    <col min="9440" max="9440" width="4.7109375" bestFit="1" customWidth="1"/>
    <col min="9441" max="9441" width="5.28515625" customWidth="1"/>
    <col min="9442" max="9442" width="5.42578125" customWidth="1"/>
    <col min="9443" max="9443" width="4.85546875" customWidth="1"/>
    <col min="9444" max="9444" width="6.42578125" customWidth="1"/>
    <col min="9678" max="9678" width="15.7109375" customWidth="1"/>
    <col min="9679" max="9679" width="4.5703125" customWidth="1"/>
    <col min="9680" max="9680" width="5.140625" customWidth="1"/>
    <col min="9681" max="9681" width="5.42578125" customWidth="1"/>
    <col min="9682" max="9684" width="5.140625" customWidth="1"/>
    <col min="9685" max="9685" width="5.85546875" customWidth="1"/>
    <col min="9686" max="9688" width="4.85546875" customWidth="1"/>
    <col min="9689" max="9692" width="5.5703125" customWidth="1"/>
    <col min="9693" max="9695" width="5.7109375" bestFit="1" customWidth="1"/>
    <col min="9696" max="9696" width="4.7109375" bestFit="1" customWidth="1"/>
    <col min="9697" max="9697" width="5.28515625" customWidth="1"/>
    <col min="9698" max="9698" width="5.42578125" customWidth="1"/>
    <col min="9699" max="9699" width="4.85546875" customWidth="1"/>
    <col min="9700" max="9700" width="6.42578125" customWidth="1"/>
    <col min="9934" max="9934" width="15.7109375" customWidth="1"/>
    <col min="9935" max="9935" width="4.5703125" customWidth="1"/>
    <col min="9936" max="9936" width="5.140625" customWidth="1"/>
    <col min="9937" max="9937" width="5.42578125" customWidth="1"/>
    <col min="9938" max="9940" width="5.140625" customWidth="1"/>
    <col min="9941" max="9941" width="5.85546875" customWidth="1"/>
    <col min="9942" max="9944" width="4.85546875" customWidth="1"/>
    <col min="9945" max="9948" width="5.5703125" customWidth="1"/>
    <col min="9949" max="9951" width="5.7109375" bestFit="1" customWidth="1"/>
    <col min="9952" max="9952" width="4.7109375" bestFit="1" customWidth="1"/>
    <col min="9953" max="9953" width="5.28515625" customWidth="1"/>
    <col min="9954" max="9954" width="5.42578125" customWidth="1"/>
    <col min="9955" max="9955" width="4.85546875" customWidth="1"/>
    <col min="9956" max="9956" width="6.42578125" customWidth="1"/>
    <col min="10190" max="10190" width="15.7109375" customWidth="1"/>
    <col min="10191" max="10191" width="4.5703125" customWidth="1"/>
    <col min="10192" max="10192" width="5.140625" customWidth="1"/>
    <col min="10193" max="10193" width="5.42578125" customWidth="1"/>
    <col min="10194" max="10196" width="5.140625" customWidth="1"/>
    <col min="10197" max="10197" width="5.85546875" customWidth="1"/>
    <col min="10198" max="10200" width="4.85546875" customWidth="1"/>
    <col min="10201" max="10204" width="5.5703125" customWidth="1"/>
    <col min="10205" max="10207" width="5.7109375" bestFit="1" customWidth="1"/>
    <col min="10208" max="10208" width="4.7109375" bestFit="1" customWidth="1"/>
    <col min="10209" max="10209" width="5.28515625" customWidth="1"/>
    <col min="10210" max="10210" width="5.42578125" customWidth="1"/>
    <col min="10211" max="10211" width="4.85546875" customWidth="1"/>
    <col min="10212" max="10212" width="6.42578125" customWidth="1"/>
    <col min="10446" max="10446" width="15.7109375" customWidth="1"/>
    <col min="10447" max="10447" width="4.5703125" customWidth="1"/>
    <col min="10448" max="10448" width="5.140625" customWidth="1"/>
    <col min="10449" max="10449" width="5.42578125" customWidth="1"/>
    <col min="10450" max="10452" width="5.140625" customWidth="1"/>
    <col min="10453" max="10453" width="5.85546875" customWidth="1"/>
    <col min="10454" max="10456" width="4.85546875" customWidth="1"/>
    <col min="10457" max="10460" width="5.5703125" customWidth="1"/>
    <col min="10461" max="10463" width="5.7109375" bestFit="1" customWidth="1"/>
    <col min="10464" max="10464" width="4.7109375" bestFit="1" customWidth="1"/>
    <col min="10465" max="10465" width="5.28515625" customWidth="1"/>
    <col min="10466" max="10466" width="5.42578125" customWidth="1"/>
    <col min="10467" max="10467" width="4.85546875" customWidth="1"/>
    <col min="10468" max="10468" width="6.42578125" customWidth="1"/>
    <col min="10702" max="10702" width="15.7109375" customWidth="1"/>
    <col min="10703" max="10703" width="4.5703125" customWidth="1"/>
    <col min="10704" max="10704" width="5.140625" customWidth="1"/>
    <col min="10705" max="10705" width="5.42578125" customWidth="1"/>
    <col min="10706" max="10708" width="5.140625" customWidth="1"/>
    <col min="10709" max="10709" width="5.85546875" customWidth="1"/>
    <col min="10710" max="10712" width="4.85546875" customWidth="1"/>
    <col min="10713" max="10716" width="5.5703125" customWidth="1"/>
    <col min="10717" max="10719" width="5.7109375" bestFit="1" customWidth="1"/>
    <col min="10720" max="10720" width="4.7109375" bestFit="1" customWidth="1"/>
    <col min="10721" max="10721" width="5.28515625" customWidth="1"/>
    <col min="10722" max="10722" width="5.42578125" customWidth="1"/>
    <col min="10723" max="10723" width="4.85546875" customWidth="1"/>
    <col min="10724" max="10724" width="6.42578125" customWidth="1"/>
    <col min="10958" max="10958" width="15.7109375" customWidth="1"/>
    <col min="10959" max="10959" width="4.5703125" customWidth="1"/>
    <col min="10960" max="10960" width="5.140625" customWidth="1"/>
    <col min="10961" max="10961" width="5.42578125" customWidth="1"/>
    <col min="10962" max="10964" width="5.140625" customWidth="1"/>
    <col min="10965" max="10965" width="5.85546875" customWidth="1"/>
    <col min="10966" max="10968" width="4.85546875" customWidth="1"/>
    <col min="10969" max="10972" width="5.5703125" customWidth="1"/>
    <col min="10973" max="10975" width="5.7109375" bestFit="1" customWidth="1"/>
    <col min="10976" max="10976" width="4.7109375" bestFit="1" customWidth="1"/>
    <col min="10977" max="10977" width="5.28515625" customWidth="1"/>
    <col min="10978" max="10978" width="5.42578125" customWidth="1"/>
    <col min="10979" max="10979" width="4.85546875" customWidth="1"/>
    <col min="10980" max="10980" width="6.42578125" customWidth="1"/>
    <col min="11214" max="11214" width="15.7109375" customWidth="1"/>
    <col min="11215" max="11215" width="4.5703125" customWidth="1"/>
    <col min="11216" max="11216" width="5.140625" customWidth="1"/>
    <col min="11217" max="11217" width="5.42578125" customWidth="1"/>
    <col min="11218" max="11220" width="5.140625" customWidth="1"/>
    <col min="11221" max="11221" width="5.85546875" customWidth="1"/>
    <col min="11222" max="11224" width="4.85546875" customWidth="1"/>
    <col min="11225" max="11228" width="5.5703125" customWidth="1"/>
    <col min="11229" max="11231" width="5.7109375" bestFit="1" customWidth="1"/>
    <col min="11232" max="11232" width="4.7109375" bestFit="1" customWidth="1"/>
    <col min="11233" max="11233" width="5.28515625" customWidth="1"/>
    <col min="11234" max="11234" width="5.42578125" customWidth="1"/>
    <col min="11235" max="11235" width="4.85546875" customWidth="1"/>
    <col min="11236" max="11236" width="6.42578125" customWidth="1"/>
    <col min="11470" max="11470" width="15.7109375" customWidth="1"/>
    <col min="11471" max="11471" width="4.5703125" customWidth="1"/>
    <col min="11472" max="11472" width="5.140625" customWidth="1"/>
    <col min="11473" max="11473" width="5.42578125" customWidth="1"/>
    <col min="11474" max="11476" width="5.140625" customWidth="1"/>
    <col min="11477" max="11477" width="5.85546875" customWidth="1"/>
    <col min="11478" max="11480" width="4.85546875" customWidth="1"/>
    <col min="11481" max="11484" width="5.5703125" customWidth="1"/>
    <col min="11485" max="11487" width="5.7109375" bestFit="1" customWidth="1"/>
    <col min="11488" max="11488" width="4.7109375" bestFit="1" customWidth="1"/>
    <col min="11489" max="11489" width="5.28515625" customWidth="1"/>
    <col min="11490" max="11490" width="5.42578125" customWidth="1"/>
    <col min="11491" max="11491" width="4.85546875" customWidth="1"/>
    <col min="11492" max="11492" width="6.42578125" customWidth="1"/>
    <col min="11726" max="11726" width="15.7109375" customWidth="1"/>
    <col min="11727" max="11727" width="4.5703125" customWidth="1"/>
    <col min="11728" max="11728" width="5.140625" customWidth="1"/>
    <col min="11729" max="11729" width="5.42578125" customWidth="1"/>
    <col min="11730" max="11732" width="5.140625" customWidth="1"/>
    <col min="11733" max="11733" width="5.85546875" customWidth="1"/>
    <col min="11734" max="11736" width="4.85546875" customWidth="1"/>
    <col min="11737" max="11740" width="5.5703125" customWidth="1"/>
    <col min="11741" max="11743" width="5.7109375" bestFit="1" customWidth="1"/>
    <col min="11744" max="11744" width="4.7109375" bestFit="1" customWidth="1"/>
    <col min="11745" max="11745" width="5.28515625" customWidth="1"/>
    <col min="11746" max="11746" width="5.42578125" customWidth="1"/>
    <col min="11747" max="11747" width="4.85546875" customWidth="1"/>
    <col min="11748" max="11748" width="6.42578125" customWidth="1"/>
    <col min="11982" max="11982" width="15.7109375" customWidth="1"/>
    <col min="11983" max="11983" width="4.5703125" customWidth="1"/>
    <col min="11984" max="11984" width="5.140625" customWidth="1"/>
    <col min="11985" max="11985" width="5.42578125" customWidth="1"/>
    <col min="11986" max="11988" width="5.140625" customWidth="1"/>
    <col min="11989" max="11989" width="5.85546875" customWidth="1"/>
    <col min="11990" max="11992" width="4.85546875" customWidth="1"/>
    <col min="11993" max="11996" width="5.5703125" customWidth="1"/>
    <col min="11997" max="11999" width="5.7109375" bestFit="1" customWidth="1"/>
    <col min="12000" max="12000" width="4.7109375" bestFit="1" customWidth="1"/>
    <col min="12001" max="12001" width="5.28515625" customWidth="1"/>
    <col min="12002" max="12002" width="5.42578125" customWidth="1"/>
    <col min="12003" max="12003" width="4.85546875" customWidth="1"/>
    <col min="12004" max="12004" width="6.42578125" customWidth="1"/>
    <col min="12238" max="12238" width="15.7109375" customWidth="1"/>
    <col min="12239" max="12239" width="4.5703125" customWidth="1"/>
    <col min="12240" max="12240" width="5.140625" customWidth="1"/>
    <col min="12241" max="12241" width="5.42578125" customWidth="1"/>
    <col min="12242" max="12244" width="5.140625" customWidth="1"/>
    <col min="12245" max="12245" width="5.85546875" customWidth="1"/>
    <col min="12246" max="12248" width="4.85546875" customWidth="1"/>
    <col min="12249" max="12252" width="5.5703125" customWidth="1"/>
    <col min="12253" max="12255" width="5.7109375" bestFit="1" customWidth="1"/>
    <col min="12256" max="12256" width="4.7109375" bestFit="1" customWidth="1"/>
    <col min="12257" max="12257" width="5.28515625" customWidth="1"/>
    <col min="12258" max="12258" width="5.42578125" customWidth="1"/>
    <col min="12259" max="12259" width="4.85546875" customWidth="1"/>
    <col min="12260" max="12260" width="6.42578125" customWidth="1"/>
    <col min="12494" max="12494" width="15.7109375" customWidth="1"/>
    <col min="12495" max="12495" width="4.5703125" customWidth="1"/>
    <col min="12496" max="12496" width="5.140625" customWidth="1"/>
    <col min="12497" max="12497" width="5.42578125" customWidth="1"/>
    <col min="12498" max="12500" width="5.140625" customWidth="1"/>
    <col min="12501" max="12501" width="5.85546875" customWidth="1"/>
    <col min="12502" max="12504" width="4.85546875" customWidth="1"/>
    <col min="12505" max="12508" width="5.5703125" customWidth="1"/>
    <col min="12509" max="12511" width="5.7109375" bestFit="1" customWidth="1"/>
    <col min="12512" max="12512" width="4.7109375" bestFit="1" customWidth="1"/>
    <col min="12513" max="12513" width="5.28515625" customWidth="1"/>
    <col min="12514" max="12514" width="5.42578125" customWidth="1"/>
    <col min="12515" max="12515" width="4.85546875" customWidth="1"/>
    <col min="12516" max="12516" width="6.42578125" customWidth="1"/>
    <col min="12750" max="12750" width="15.7109375" customWidth="1"/>
    <col min="12751" max="12751" width="4.5703125" customWidth="1"/>
    <col min="12752" max="12752" width="5.140625" customWidth="1"/>
    <col min="12753" max="12753" width="5.42578125" customWidth="1"/>
    <col min="12754" max="12756" width="5.140625" customWidth="1"/>
    <col min="12757" max="12757" width="5.85546875" customWidth="1"/>
    <col min="12758" max="12760" width="4.85546875" customWidth="1"/>
    <col min="12761" max="12764" width="5.5703125" customWidth="1"/>
    <col min="12765" max="12767" width="5.7109375" bestFit="1" customWidth="1"/>
    <col min="12768" max="12768" width="4.7109375" bestFit="1" customWidth="1"/>
    <col min="12769" max="12769" width="5.28515625" customWidth="1"/>
    <col min="12770" max="12770" width="5.42578125" customWidth="1"/>
    <col min="12771" max="12771" width="4.85546875" customWidth="1"/>
    <col min="12772" max="12772" width="6.42578125" customWidth="1"/>
    <col min="13006" max="13006" width="15.7109375" customWidth="1"/>
    <col min="13007" max="13007" width="4.5703125" customWidth="1"/>
    <col min="13008" max="13008" width="5.140625" customWidth="1"/>
    <col min="13009" max="13009" width="5.42578125" customWidth="1"/>
    <col min="13010" max="13012" width="5.140625" customWidth="1"/>
    <col min="13013" max="13013" width="5.85546875" customWidth="1"/>
    <col min="13014" max="13016" width="4.85546875" customWidth="1"/>
    <col min="13017" max="13020" width="5.5703125" customWidth="1"/>
    <col min="13021" max="13023" width="5.7109375" bestFit="1" customWidth="1"/>
    <col min="13024" max="13024" width="4.7109375" bestFit="1" customWidth="1"/>
    <col min="13025" max="13025" width="5.28515625" customWidth="1"/>
    <col min="13026" max="13026" width="5.42578125" customWidth="1"/>
    <col min="13027" max="13027" width="4.85546875" customWidth="1"/>
    <col min="13028" max="13028" width="6.42578125" customWidth="1"/>
    <col min="13262" max="13262" width="15.7109375" customWidth="1"/>
    <col min="13263" max="13263" width="4.5703125" customWidth="1"/>
    <col min="13264" max="13264" width="5.140625" customWidth="1"/>
    <col min="13265" max="13265" width="5.42578125" customWidth="1"/>
    <col min="13266" max="13268" width="5.140625" customWidth="1"/>
    <col min="13269" max="13269" width="5.85546875" customWidth="1"/>
    <col min="13270" max="13272" width="4.85546875" customWidth="1"/>
    <col min="13273" max="13276" width="5.5703125" customWidth="1"/>
    <col min="13277" max="13279" width="5.7109375" bestFit="1" customWidth="1"/>
    <col min="13280" max="13280" width="4.7109375" bestFit="1" customWidth="1"/>
    <col min="13281" max="13281" width="5.28515625" customWidth="1"/>
    <col min="13282" max="13282" width="5.42578125" customWidth="1"/>
    <col min="13283" max="13283" width="4.85546875" customWidth="1"/>
    <col min="13284" max="13284" width="6.42578125" customWidth="1"/>
    <col min="13518" max="13518" width="15.7109375" customWidth="1"/>
    <col min="13519" max="13519" width="4.5703125" customWidth="1"/>
    <col min="13520" max="13520" width="5.140625" customWidth="1"/>
    <col min="13521" max="13521" width="5.42578125" customWidth="1"/>
    <col min="13522" max="13524" width="5.140625" customWidth="1"/>
    <col min="13525" max="13525" width="5.85546875" customWidth="1"/>
    <col min="13526" max="13528" width="4.85546875" customWidth="1"/>
    <col min="13529" max="13532" width="5.5703125" customWidth="1"/>
    <col min="13533" max="13535" width="5.7109375" bestFit="1" customWidth="1"/>
    <col min="13536" max="13536" width="4.7109375" bestFit="1" customWidth="1"/>
    <col min="13537" max="13537" width="5.28515625" customWidth="1"/>
    <col min="13538" max="13538" width="5.42578125" customWidth="1"/>
    <col min="13539" max="13539" width="4.85546875" customWidth="1"/>
    <col min="13540" max="13540" width="6.42578125" customWidth="1"/>
    <col min="13774" max="13774" width="15.7109375" customWidth="1"/>
    <col min="13775" max="13775" width="4.5703125" customWidth="1"/>
    <col min="13776" max="13776" width="5.140625" customWidth="1"/>
    <col min="13777" max="13777" width="5.42578125" customWidth="1"/>
    <col min="13778" max="13780" width="5.140625" customWidth="1"/>
    <col min="13781" max="13781" width="5.85546875" customWidth="1"/>
    <col min="13782" max="13784" width="4.85546875" customWidth="1"/>
    <col min="13785" max="13788" width="5.5703125" customWidth="1"/>
    <col min="13789" max="13791" width="5.7109375" bestFit="1" customWidth="1"/>
    <col min="13792" max="13792" width="4.7109375" bestFit="1" customWidth="1"/>
    <col min="13793" max="13793" width="5.28515625" customWidth="1"/>
    <col min="13794" max="13794" width="5.42578125" customWidth="1"/>
    <col min="13795" max="13795" width="4.85546875" customWidth="1"/>
    <col min="13796" max="13796" width="6.42578125" customWidth="1"/>
    <col min="14030" max="14030" width="15.7109375" customWidth="1"/>
    <col min="14031" max="14031" width="4.5703125" customWidth="1"/>
    <col min="14032" max="14032" width="5.140625" customWidth="1"/>
    <col min="14033" max="14033" width="5.42578125" customWidth="1"/>
    <col min="14034" max="14036" width="5.140625" customWidth="1"/>
    <col min="14037" max="14037" width="5.85546875" customWidth="1"/>
    <col min="14038" max="14040" width="4.85546875" customWidth="1"/>
    <col min="14041" max="14044" width="5.5703125" customWidth="1"/>
    <col min="14045" max="14047" width="5.7109375" bestFit="1" customWidth="1"/>
    <col min="14048" max="14048" width="4.7109375" bestFit="1" customWidth="1"/>
    <col min="14049" max="14049" width="5.28515625" customWidth="1"/>
    <col min="14050" max="14050" width="5.42578125" customWidth="1"/>
    <col min="14051" max="14051" width="4.85546875" customWidth="1"/>
    <col min="14052" max="14052" width="6.42578125" customWidth="1"/>
    <col min="14286" max="14286" width="15.7109375" customWidth="1"/>
    <col min="14287" max="14287" width="4.5703125" customWidth="1"/>
    <col min="14288" max="14288" width="5.140625" customWidth="1"/>
    <col min="14289" max="14289" width="5.42578125" customWidth="1"/>
    <col min="14290" max="14292" width="5.140625" customWidth="1"/>
    <col min="14293" max="14293" width="5.85546875" customWidth="1"/>
    <col min="14294" max="14296" width="4.85546875" customWidth="1"/>
    <col min="14297" max="14300" width="5.5703125" customWidth="1"/>
    <col min="14301" max="14303" width="5.7109375" bestFit="1" customWidth="1"/>
    <col min="14304" max="14304" width="4.7109375" bestFit="1" customWidth="1"/>
    <col min="14305" max="14305" width="5.28515625" customWidth="1"/>
    <col min="14306" max="14306" width="5.42578125" customWidth="1"/>
    <col min="14307" max="14307" width="4.85546875" customWidth="1"/>
    <col min="14308" max="14308" width="6.42578125" customWidth="1"/>
    <col min="14542" max="14542" width="15.7109375" customWidth="1"/>
    <col min="14543" max="14543" width="4.5703125" customWidth="1"/>
    <col min="14544" max="14544" width="5.140625" customWidth="1"/>
    <col min="14545" max="14545" width="5.42578125" customWidth="1"/>
    <col min="14546" max="14548" width="5.140625" customWidth="1"/>
    <col min="14549" max="14549" width="5.85546875" customWidth="1"/>
    <col min="14550" max="14552" width="4.85546875" customWidth="1"/>
    <col min="14553" max="14556" width="5.5703125" customWidth="1"/>
    <col min="14557" max="14559" width="5.7109375" bestFit="1" customWidth="1"/>
    <col min="14560" max="14560" width="4.7109375" bestFit="1" customWidth="1"/>
    <col min="14561" max="14561" width="5.28515625" customWidth="1"/>
    <col min="14562" max="14562" width="5.42578125" customWidth="1"/>
    <col min="14563" max="14563" width="4.85546875" customWidth="1"/>
    <col min="14564" max="14564" width="6.42578125" customWidth="1"/>
    <col min="14798" max="14798" width="15.7109375" customWidth="1"/>
    <col min="14799" max="14799" width="4.5703125" customWidth="1"/>
    <col min="14800" max="14800" width="5.140625" customWidth="1"/>
    <col min="14801" max="14801" width="5.42578125" customWidth="1"/>
    <col min="14802" max="14804" width="5.140625" customWidth="1"/>
    <col min="14805" max="14805" width="5.85546875" customWidth="1"/>
    <col min="14806" max="14808" width="4.85546875" customWidth="1"/>
    <col min="14809" max="14812" width="5.5703125" customWidth="1"/>
    <col min="14813" max="14815" width="5.7109375" bestFit="1" customWidth="1"/>
    <col min="14816" max="14816" width="4.7109375" bestFit="1" customWidth="1"/>
    <col min="14817" max="14817" width="5.28515625" customWidth="1"/>
    <col min="14818" max="14818" width="5.42578125" customWidth="1"/>
    <col min="14819" max="14819" width="4.85546875" customWidth="1"/>
    <col min="14820" max="14820" width="6.42578125" customWidth="1"/>
    <col min="15054" max="15054" width="15.7109375" customWidth="1"/>
    <col min="15055" max="15055" width="4.5703125" customWidth="1"/>
    <col min="15056" max="15056" width="5.140625" customWidth="1"/>
    <col min="15057" max="15057" width="5.42578125" customWidth="1"/>
    <col min="15058" max="15060" width="5.140625" customWidth="1"/>
    <col min="15061" max="15061" width="5.85546875" customWidth="1"/>
    <col min="15062" max="15064" width="4.85546875" customWidth="1"/>
    <col min="15065" max="15068" width="5.5703125" customWidth="1"/>
    <col min="15069" max="15071" width="5.7109375" bestFit="1" customWidth="1"/>
    <col min="15072" max="15072" width="4.7109375" bestFit="1" customWidth="1"/>
    <col min="15073" max="15073" width="5.28515625" customWidth="1"/>
    <col min="15074" max="15074" width="5.42578125" customWidth="1"/>
    <col min="15075" max="15075" width="4.85546875" customWidth="1"/>
    <col min="15076" max="15076" width="6.42578125" customWidth="1"/>
    <col min="15310" max="15310" width="15.7109375" customWidth="1"/>
    <col min="15311" max="15311" width="4.5703125" customWidth="1"/>
    <col min="15312" max="15312" width="5.140625" customWidth="1"/>
    <col min="15313" max="15313" width="5.42578125" customWidth="1"/>
    <col min="15314" max="15316" width="5.140625" customWidth="1"/>
    <col min="15317" max="15317" width="5.85546875" customWidth="1"/>
    <col min="15318" max="15320" width="4.85546875" customWidth="1"/>
    <col min="15321" max="15324" width="5.5703125" customWidth="1"/>
    <col min="15325" max="15327" width="5.7109375" bestFit="1" customWidth="1"/>
    <col min="15328" max="15328" width="4.7109375" bestFit="1" customWidth="1"/>
    <col min="15329" max="15329" width="5.28515625" customWidth="1"/>
    <col min="15330" max="15330" width="5.42578125" customWidth="1"/>
    <col min="15331" max="15331" width="4.85546875" customWidth="1"/>
    <col min="15332" max="15332" width="6.42578125" customWidth="1"/>
    <col min="15566" max="15566" width="15.7109375" customWidth="1"/>
    <col min="15567" max="15567" width="4.5703125" customWidth="1"/>
    <col min="15568" max="15568" width="5.140625" customWidth="1"/>
    <col min="15569" max="15569" width="5.42578125" customWidth="1"/>
    <col min="15570" max="15572" width="5.140625" customWidth="1"/>
    <col min="15573" max="15573" width="5.85546875" customWidth="1"/>
    <col min="15574" max="15576" width="4.85546875" customWidth="1"/>
    <col min="15577" max="15580" width="5.5703125" customWidth="1"/>
    <col min="15581" max="15583" width="5.7109375" bestFit="1" customWidth="1"/>
    <col min="15584" max="15584" width="4.7109375" bestFit="1" customWidth="1"/>
    <col min="15585" max="15585" width="5.28515625" customWidth="1"/>
    <col min="15586" max="15586" width="5.42578125" customWidth="1"/>
    <col min="15587" max="15587" width="4.85546875" customWidth="1"/>
    <col min="15588" max="15588" width="6.42578125" customWidth="1"/>
    <col min="15822" max="15822" width="15.7109375" customWidth="1"/>
    <col min="15823" max="15823" width="4.5703125" customWidth="1"/>
    <col min="15824" max="15824" width="5.140625" customWidth="1"/>
    <col min="15825" max="15825" width="5.42578125" customWidth="1"/>
    <col min="15826" max="15828" width="5.140625" customWidth="1"/>
    <col min="15829" max="15829" width="5.85546875" customWidth="1"/>
    <col min="15830" max="15832" width="4.85546875" customWidth="1"/>
    <col min="15833" max="15836" width="5.5703125" customWidth="1"/>
    <col min="15837" max="15839" width="5.7109375" bestFit="1" customWidth="1"/>
    <col min="15840" max="15840" width="4.7109375" bestFit="1" customWidth="1"/>
    <col min="15841" max="15841" width="5.28515625" customWidth="1"/>
    <col min="15842" max="15842" width="5.42578125" customWidth="1"/>
    <col min="15843" max="15843" width="4.85546875" customWidth="1"/>
    <col min="15844" max="15844" width="6.42578125" customWidth="1"/>
    <col min="16078" max="16078" width="15.7109375" customWidth="1"/>
    <col min="16079" max="16079" width="4.5703125" customWidth="1"/>
    <col min="16080" max="16080" width="5.140625" customWidth="1"/>
    <col min="16081" max="16081" width="5.42578125" customWidth="1"/>
    <col min="16082" max="16084" width="5.140625" customWidth="1"/>
    <col min="16085" max="16085" width="5.85546875" customWidth="1"/>
    <col min="16086" max="16088" width="4.85546875" customWidth="1"/>
    <col min="16089" max="16092" width="5.5703125" customWidth="1"/>
    <col min="16093" max="16095" width="5.7109375" bestFit="1" customWidth="1"/>
    <col min="16096" max="16096" width="4.7109375" bestFit="1" customWidth="1"/>
    <col min="16097" max="16097" width="5.28515625" customWidth="1"/>
    <col min="16098" max="16098" width="5.42578125" customWidth="1"/>
    <col min="16099" max="16099" width="4.85546875" customWidth="1"/>
    <col min="16100" max="16100" width="6.42578125" customWidth="1"/>
  </cols>
  <sheetData>
    <row r="1" spans="1:17" ht="37.5" customHeight="1">
      <c r="A1" s="727" t="s">
        <v>97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</row>
    <row r="2" spans="1:17" ht="20.25" customHeight="1" thickBot="1">
      <c r="A2" s="728" t="s">
        <v>61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8"/>
      <c r="M2" s="728"/>
      <c r="N2" s="728"/>
      <c r="O2" s="728"/>
      <c r="P2" s="728"/>
      <c r="Q2" s="728"/>
    </row>
    <row r="3" spans="1:17" ht="34.5" customHeight="1" thickTop="1">
      <c r="A3" s="729" t="s">
        <v>24</v>
      </c>
      <c r="B3" s="661" t="s">
        <v>49</v>
      </c>
      <c r="C3" s="732" t="s">
        <v>38</v>
      </c>
      <c r="D3" s="732"/>
      <c r="E3" s="732"/>
      <c r="F3" s="732"/>
      <c r="G3" s="732"/>
      <c r="H3" s="732"/>
      <c r="I3" s="667" t="s">
        <v>31</v>
      </c>
      <c r="J3" s="667"/>
      <c r="K3" s="667"/>
      <c r="L3" s="667" t="s">
        <v>46</v>
      </c>
      <c r="M3" s="667"/>
      <c r="N3" s="667"/>
      <c r="O3" s="667" t="s">
        <v>47</v>
      </c>
      <c r="P3" s="667"/>
      <c r="Q3" s="667"/>
    </row>
    <row r="4" spans="1:17" ht="29.25" customHeight="1">
      <c r="A4" s="730"/>
      <c r="B4" s="662"/>
      <c r="C4" s="733" t="s">
        <v>48</v>
      </c>
      <c r="D4" s="733"/>
      <c r="E4" s="733"/>
      <c r="F4" s="733" t="s">
        <v>30</v>
      </c>
      <c r="G4" s="733"/>
      <c r="H4" s="733"/>
      <c r="I4" s="668"/>
      <c r="J4" s="668"/>
      <c r="K4" s="668"/>
      <c r="L4" s="668"/>
      <c r="M4" s="668"/>
      <c r="N4" s="668"/>
      <c r="O4" s="668"/>
      <c r="P4" s="668"/>
      <c r="Q4" s="668"/>
    </row>
    <row r="5" spans="1:17" ht="38.25" customHeight="1" thickBot="1">
      <c r="A5" s="731"/>
      <c r="B5" s="663"/>
      <c r="C5" s="37" t="s">
        <v>14</v>
      </c>
      <c r="D5" s="37" t="s">
        <v>15</v>
      </c>
      <c r="E5" s="37" t="s">
        <v>2</v>
      </c>
      <c r="F5" s="37" t="s">
        <v>16</v>
      </c>
      <c r="G5" s="37" t="s">
        <v>17</v>
      </c>
      <c r="H5" s="37" t="s">
        <v>18</v>
      </c>
      <c r="I5" s="37" t="s">
        <v>16</v>
      </c>
      <c r="J5" s="37" t="s">
        <v>17</v>
      </c>
      <c r="K5" s="37" t="s">
        <v>18</v>
      </c>
      <c r="L5" s="37" t="s">
        <v>16</v>
      </c>
      <c r="M5" s="37" t="s">
        <v>17</v>
      </c>
      <c r="N5" s="37" t="s">
        <v>18</v>
      </c>
      <c r="O5" s="37" t="s">
        <v>16</v>
      </c>
      <c r="P5" s="37" t="s">
        <v>17</v>
      </c>
      <c r="Q5" s="37" t="s">
        <v>18</v>
      </c>
    </row>
    <row r="6" spans="1:17" ht="38.25" customHeight="1">
      <c r="A6" s="103" t="s">
        <v>94</v>
      </c>
      <c r="B6" s="38">
        <v>3</v>
      </c>
      <c r="C6" s="39">
        <v>47</v>
      </c>
      <c r="D6" s="39">
        <v>0</v>
      </c>
      <c r="E6" s="39">
        <f>SUM(C6:D6)</f>
        <v>47</v>
      </c>
      <c r="F6" s="39">
        <v>78</v>
      </c>
      <c r="G6" s="39">
        <v>20</v>
      </c>
      <c r="H6" s="39">
        <v>98</v>
      </c>
      <c r="I6" s="39">
        <v>0</v>
      </c>
      <c r="J6" s="39">
        <v>0</v>
      </c>
      <c r="K6" s="39">
        <v>0</v>
      </c>
      <c r="L6" s="39">
        <v>4</v>
      </c>
      <c r="M6" s="39">
        <v>1</v>
      </c>
      <c r="N6" s="39">
        <f>SUM(L6:M6)</f>
        <v>5</v>
      </c>
      <c r="O6" s="39">
        <v>5</v>
      </c>
      <c r="P6" s="39">
        <v>0</v>
      </c>
      <c r="Q6" s="39">
        <f>SUM(O6:P6)</f>
        <v>5</v>
      </c>
    </row>
    <row r="7" spans="1:17" ht="33" customHeight="1">
      <c r="A7" s="104" t="s">
        <v>32</v>
      </c>
      <c r="B7" s="6">
        <v>3</v>
      </c>
      <c r="C7" s="5">
        <v>60</v>
      </c>
      <c r="D7" s="5">
        <v>42</v>
      </c>
      <c r="E7" s="43">
        <f>SUM(C7:D7)</f>
        <v>102</v>
      </c>
      <c r="F7" s="5">
        <v>412</v>
      </c>
      <c r="G7" s="5">
        <v>288</v>
      </c>
      <c r="H7" s="5">
        <v>700</v>
      </c>
      <c r="I7" s="5">
        <v>2</v>
      </c>
      <c r="J7" s="5">
        <v>1</v>
      </c>
      <c r="K7" s="5">
        <f>SUM(I7:J7)</f>
        <v>3</v>
      </c>
      <c r="L7" s="5">
        <v>4</v>
      </c>
      <c r="M7" s="5">
        <v>0</v>
      </c>
      <c r="N7" s="5">
        <f>SUM(L7:M7)</f>
        <v>4</v>
      </c>
      <c r="O7" s="5">
        <v>8</v>
      </c>
      <c r="P7" s="5">
        <v>1</v>
      </c>
      <c r="Q7" s="43">
        <f t="shared" ref="Q7:Q12" si="0">SUM(O7:P7)</f>
        <v>9</v>
      </c>
    </row>
    <row r="8" spans="1:17" ht="33" customHeight="1">
      <c r="A8" s="104" t="s">
        <v>37</v>
      </c>
      <c r="B8" s="47">
        <v>56</v>
      </c>
      <c r="C8" s="5">
        <v>1441</v>
      </c>
      <c r="D8" s="5">
        <v>99</v>
      </c>
      <c r="E8" s="43">
        <f t="shared" ref="E8:E12" si="1">SUM(C8:D8)</f>
        <v>1540</v>
      </c>
      <c r="F8" s="45">
        <f>'[2]86 (2)'!J8+'[2]86 (2)'!G8</f>
        <v>1662</v>
      </c>
      <c r="G8" s="45">
        <f>'[2]86 (2)'!K8+'[2]86 (2)'!H8</f>
        <v>1986</v>
      </c>
      <c r="H8" s="45">
        <f>'[2]86 (2)'!L8+'[2]86 (2)'!I8</f>
        <v>3648</v>
      </c>
      <c r="I8" s="5">
        <v>30</v>
      </c>
      <c r="J8" s="5">
        <v>22</v>
      </c>
      <c r="K8" s="5">
        <f t="shared" ref="K8:K12" si="2">SUM(I8:J8)</f>
        <v>52</v>
      </c>
      <c r="L8" s="5">
        <v>23</v>
      </c>
      <c r="M8" s="5">
        <v>12</v>
      </c>
      <c r="N8" s="5">
        <f t="shared" ref="N8:N12" si="3">SUM(L8:M8)</f>
        <v>35</v>
      </c>
      <c r="O8" s="5">
        <v>51</v>
      </c>
      <c r="P8" s="5">
        <v>32</v>
      </c>
      <c r="Q8" s="5">
        <f t="shared" si="0"/>
        <v>83</v>
      </c>
    </row>
    <row r="9" spans="1:17" ht="33" customHeight="1">
      <c r="A9" s="104" t="s">
        <v>34</v>
      </c>
      <c r="B9" s="5">
        <v>13</v>
      </c>
      <c r="C9" s="5">
        <v>252</v>
      </c>
      <c r="D9" s="5">
        <v>938</v>
      </c>
      <c r="E9" s="43">
        <f t="shared" si="1"/>
        <v>1190</v>
      </c>
      <c r="F9" s="45">
        <f>'[2]86 (2)'!J9+'[2]86 (2)'!G9</f>
        <v>1618</v>
      </c>
      <c r="G9" s="45">
        <f>'[2]86 (2)'!K9+'[2]86 (2)'!H9</f>
        <v>1208</v>
      </c>
      <c r="H9" s="45">
        <f>'[2]86 (2)'!L9+'[2]86 (2)'!I9</f>
        <v>2826</v>
      </c>
      <c r="I9" s="5">
        <v>38</v>
      </c>
      <c r="J9" s="5">
        <v>18</v>
      </c>
      <c r="K9" s="5">
        <f t="shared" si="2"/>
        <v>56</v>
      </c>
      <c r="L9" s="5">
        <v>4</v>
      </c>
      <c r="M9" s="5">
        <v>0</v>
      </c>
      <c r="N9" s="5">
        <f t="shared" si="3"/>
        <v>4</v>
      </c>
      <c r="O9" s="5">
        <v>20</v>
      </c>
      <c r="P9" s="5">
        <v>7</v>
      </c>
      <c r="Q9" s="5">
        <f t="shared" si="0"/>
        <v>27</v>
      </c>
    </row>
    <row r="10" spans="1:17" ht="33" customHeight="1">
      <c r="A10" s="105" t="s">
        <v>41</v>
      </c>
      <c r="B10" s="6">
        <v>6</v>
      </c>
      <c r="C10" s="6">
        <v>51</v>
      </c>
      <c r="D10" s="6">
        <v>83</v>
      </c>
      <c r="E10" s="43">
        <f t="shared" si="1"/>
        <v>134</v>
      </c>
      <c r="F10" s="45">
        <f>'[2]86 (2)'!J11+'[2]86 (2)'!G11</f>
        <v>529</v>
      </c>
      <c r="G10" s="45">
        <f>'[2]86 (2)'!K11+'[2]86 (2)'!H11</f>
        <v>564</v>
      </c>
      <c r="H10" s="45">
        <f>'[2]86 (2)'!L11+'[2]86 (2)'!I11</f>
        <v>1093</v>
      </c>
      <c r="I10" s="5">
        <v>4</v>
      </c>
      <c r="J10" s="5">
        <v>6</v>
      </c>
      <c r="K10" s="5">
        <f t="shared" si="2"/>
        <v>10</v>
      </c>
      <c r="L10" s="5">
        <v>8</v>
      </c>
      <c r="M10" s="5">
        <v>11</v>
      </c>
      <c r="N10" s="5">
        <f t="shared" si="3"/>
        <v>19</v>
      </c>
      <c r="O10" s="5">
        <v>6</v>
      </c>
      <c r="P10" s="5">
        <v>16</v>
      </c>
      <c r="Q10" s="5">
        <f t="shared" si="0"/>
        <v>22</v>
      </c>
    </row>
    <row r="11" spans="1:17" ht="33" customHeight="1">
      <c r="A11" s="105" t="s">
        <v>43</v>
      </c>
      <c r="B11" s="6">
        <v>2</v>
      </c>
      <c r="C11" s="6">
        <v>0</v>
      </c>
      <c r="D11" s="6">
        <v>40</v>
      </c>
      <c r="E11" s="43">
        <f t="shared" si="1"/>
        <v>40</v>
      </c>
      <c r="F11" s="5">
        <v>202</v>
      </c>
      <c r="G11" s="5">
        <v>68</v>
      </c>
      <c r="H11" s="5">
        <v>270</v>
      </c>
      <c r="I11" s="5">
        <v>7</v>
      </c>
      <c r="J11" s="5">
        <v>1</v>
      </c>
      <c r="K11" s="5">
        <f t="shared" si="2"/>
        <v>8</v>
      </c>
      <c r="L11" s="5">
        <v>0</v>
      </c>
      <c r="M11" s="5">
        <v>1</v>
      </c>
      <c r="N11" s="5">
        <f t="shared" si="3"/>
        <v>1</v>
      </c>
      <c r="O11" s="5">
        <v>2</v>
      </c>
      <c r="P11" s="5">
        <v>3</v>
      </c>
      <c r="Q11" s="5">
        <f t="shared" si="0"/>
        <v>5</v>
      </c>
    </row>
    <row r="12" spans="1:17" ht="33" customHeight="1" thickBot="1">
      <c r="A12" s="106" t="s">
        <v>26</v>
      </c>
      <c r="B12" s="39">
        <v>5</v>
      </c>
      <c r="C12" s="42">
        <v>167</v>
      </c>
      <c r="D12" s="42">
        <v>133</v>
      </c>
      <c r="E12" s="39">
        <f t="shared" si="1"/>
        <v>300</v>
      </c>
      <c r="F12" s="46">
        <f>'[2]86 (2)'!J12+'[2]86 (2)'!G12</f>
        <v>4266</v>
      </c>
      <c r="G12" s="46">
        <f>'[2]86 (2)'!K12+'[2]86 (2)'!H12</f>
        <v>3036</v>
      </c>
      <c r="H12" s="46">
        <f>'[2]86 (2)'!L12+'[2]86 (2)'!I12</f>
        <v>7302</v>
      </c>
      <c r="I12" s="44">
        <v>17</v>
      </c>
      <c r="J12" s="44">
        <v>16</v>
      </c>
      <c r="K12" s="44">
        <f t="shared" si="2"/>
        <v>33</v>
      </c>
      <c r="L12" s="44">
        <v>9</v>
      </c>
      <c r="M12" s="44">
        <v>0</v>
      </c>
      <c r="N12" s="44">
        <f t="shared" si="3"/>
        <v>9</v>
      </c>
      <c r="O12" s="44">
        <v>20</v>
      </c>
      <c r="P12" s="44">
        <v>1</v>
      </c>
      <c r="Q12" s="44">
        <f t="shared" si="0"/>
        <v>21</v>
      </c>
    </row>
    <row r="13" spans="1:17" ht="33" customHeight="1" thickTop="1" thickBot="1">
      <c r="A13" s="107" t="s">
        <v>23</v>
      </c>
      <c r="B13" s="40">
        <f>SUM(B6:B12)</f>
        <v>88</v>
      </c>
      <c r="C13" s="40">
        <f t="shared" ref="C13:Q13" si="4">SUM(C6:C12)</f>
        <v>2018</v>
      </c>
      <c r="D13" s="40">
        <f t="shared" si="4"/>
        <v>1335</v>
      </c>
      <c r="E13" s="41">
        <f>SUM(C13:D13)</f>
        <v>3353</v>
      </c>
      <c r="F13" s="40">
        <f>SUM(F6:F12)</f>
        <v>8767</v>
      </c>
      <c r="G13" s="40">
        <f>SUM(G6:G12)</f>
        <v>7170</v>
      </c>
      <c r="H13" s="40">
        <f>SUM(H6:H12)</f>
        <v>15937</v>
      </c>
      <c r="I13" s="40">
        <f t="shared" si="4"/>
        <v>98</v>
      </c>
      <c r="J13" s="40">
        <f t="shared" si="4"/>
        <v>64</v>
      </c>
      <c r="K13" s="40">
        <f t="shared" si="4"/>
        <v>162</v>
      </c>
      <c r="L13" s="40">
        <f t="shared" si="4"/>
        <v>52</v>
      </c>
      <c r="M13" s="40">
        <f t="shared" si="4"/>
        <v>25</v>
      </c>
      <c r="N13" s="40">
        <f t="shared" si="4"/>
        <v>77</v>
      </c>
      <c r="O13" s="40">
        <f t="shared" si="4"/>
        <v>112</v>
      </c>
      <c r="P13" s="40">
        <f t="shared" si="4"/>
        <v>60</v>
      </c>
      <c r="Q13" s="40">
        <f t="shared" si="4"/>
        <v>172</v>
      </c>
    </row>
    <row r="14" spans="1:17" ht="21.75" customHeight="1" thickTop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</sheetData>
  <mergeCells count="10">
    <mergeCell ref="A1:Q1"/>
    <mergeCell ref="A2:Q2"/>
    <mergeCell ref="L3:N4"/>
    <mergeCell ref="A3:A5"/>
    <mergeCell ref="B3:B5"/>
    <mergeCell ref="C3:H3"/>
    <mergeCell ref="O3:Q4"/>
    <mergeCell ref="C4:E4"/>
    <mergeCell ref="F4:H4"/>
    <mergeCell ref="I3:K4"/>
  </mergeCells>
  <printOptions horizontalCentered="1"/>
  <pageMargins left="0.39370078740157499" right="0.39370078740157499" top="1" bottom="0.643700787" header="1" footer="0.643700787"/>
  <pageSetup paperSize="9" scale="85" firstPageNumber="25" orientation="landscape" r:id="rId1"/>
  <headerFooter alignWithMargins="0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X12"/>
  <sheetViews>
    <sheetView rightToLeft="1" view="pageBreakPreview" zoomScaleSheetLayoutView="100" workbookViewId="0">
      <selection activeCell="A12" sqref="A12:I15"/>
    </sheetView>
  </sheetViews>
  <sheetFormatPr defaultColWidth="9.140625" defaultRowHeight="15"/>
  <cols>
    <col min="1" max="1" width="15.28515625" style="147" customWidth="1"/>
    <col min="2" max="24" width="5.5703125" style="147" customWidth="1"/>
    <col min="25" max="16384" width="9.140625" style="147"/>
  </cols>
  <sheetData>
    <row r="2" spans="1:24" ht="18">
      <c r="A2" s="945" t="s">
        <v>580</v>
      </c>
      <c r="B2" s="945"/>
      <c r="C2" s="945"/>
      <c r="D2" s="945"/>
      <c r="E2" s="945"/>
      <c r="F2" s="945"/>
      <c r="G2" s="945"/>
      <c r="H2" s="945"/>
      <c r="I2" s="945"/>
      <c r="J2" s="945"/>
      <c r="K2" s="945"/>
      <c r="L2" s="945"/>
      <c r="M2" s="945"/>
      <c r="N2" s="945"/>
      <c r="O2" s="945"/>
      <c r="P2" s="945"/>
      <c r="Q2" s="945"/>
      <c r="R2" s="945"/>
      <c r="S2" s="945"/>
      <c r="T2" s="945"/>
      <c r="U2" s="945"/>
      <c r="V2" s="945"/>
      <c r="W2" s="945"/>
      <c r="X2" s="945"/>
    </row>
    <row r="3" spans="1:24" ht="18.75" thickBot="1">
      <c r="A3" s="564" t="s">
        <v>581</v>
      </c>
      <c r="B3" s="564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529"/>
      <c r="X3" s="529"/>
    </row>
    <row r="4" spans="1:24" ht="34.5" customHeight="1" thickTop="1">
      <c r="A4" s="1007" t="s">
        <v>239</v>
      </c>
      <c r="B4" s="979" t="s">
        <v>240</v>
      </c>
      <c r="C4" s="979"/>
      <c r="D4" s="979" t="s">
        <v>241</v>
      </c>
      <c r="E4" s="979"/>
      <c r="F4" s="979" t="s">
        <v>242</v>
      </c>
      <c r="G4" s="979"/>
      <c r="H4" s="979" t="s">
        <v>243</v>
      </c>
      <c r="I4" s="979"/>
      <c r="J4" s="979" t="s">
        <v>186</v>
      </c>
      <c r="K4" s="979"/>
      <c r="L4" s="979" t="s">
        <v>187</v>
      </c>
      <c r="M4" s="979"/>
      <c r="N4" s="1006" t="s">
        <v>188</v>
      </c>
      <c r="O4" s="1006"/>
      <c r="P4" s="1006" t="s">
        <v>189</v>
      </c>
      <c r="Q4" s="1006"/>
      <c r="R4" s="1006" t="s">
        <v>335</v>
      </c>
      <c r="S4" s="1006"/>
      <c r="T4" s="979" t="s">
        <v>150</v>
      </c>
      <c r="U4" s="979"/>
      <c r="V4" s="1006" t="s">
        <v>23</v>
      </c>
      <c r="W4" s="1006"/>
      <c r="X4" s="1006"/>
    </row>
    <row r="5" spans="1:24" ht="34.5" customHeight="1" thickBot="1">
      <c r="A5" s="1008"/>
      <c r="B5" s="625" t="s">
        <v>181</v>
      </c>
      <c r="C5" s="625" t="s">
        <v>316</v>
      </c>
      <c r="D5" s="625" t="s">
        <v>181</v>
      </c>
      <c r="E5" s="625" t="s">
        <v>316</v>
      </c>
      <c r="F5" s="625" t="s">
        <v>181</v>
      </c>
      <c r="G5" s="625" t="s">
        <v>316</v>
      </c>
      <c r="H5" s="625" t="s">
        <v>181</v>
      </c>
      <c r="I5" s="625" t="s">
        <v>316</v>
      </c>
      <c r="J5" s="625" t="s">
        <v>181</v>
      </c>
      <c r="K5" s="625" t="s">
        <v>316</v>
      </c>
      <c r="L5" s="625" t="s">
        <v>181</v>
      </c>
      <c r="M5" s="625" t="s">
        <v>316</v>
      </c>
      <c r="N5" s="625" t="s">
        <v>181</v>
      </c>
      <c r="O5" s="625" t="s">
        <v>316</v>
      </c>
      <c r="P5" s="625" t="s">
        <v>181</v>
      </c>
      <c r="Q5" s="625" t="s">
        <v>316</v>
      </c>
      <c r="R5" s="625" t="s">
        <v>181</v>
      </c>
      <c r="S5" s="625" t="s">
        <v>316</v>
      </c>
      <c r="T5" s="625" t="s">
        <v>181</v>
      </c>
      <c r="U5" s="625" t="s">
        <v>316</v>
      </c>
      <c r="V5" s="625" t="s">
        <v>181</v>
      </c>
      <c r="W5" s="625" t="s">
        <v>316</v>
      </c>
      <c r="X5" s="625" t="s">
        <v>2</v>
      </c>
    </row>
    <row r="6" spans="1:24" ht="28.5" customHeight="1">
      <c r="A6" s="626" t="s">
        <v>556</v>
      </c>
      <c r="B6" s="627">
        <v>0</v>
      </c>
      <c r="C6" s="627">
        <v>0</v>
      </c>
      <c r="D6" s="627">
        <v>0</v>
      </c>
      <c r="E6" s="627">
        <v>0</v>
      </c>
      <c r="F6" s="627">
        <v>4</v>
      </c>
      <c r="G6" s="627">
        <v>0</v>
      </c>
      <c r="H6" s="627">
        <v>7</v>
      </c>
      <c r="I6" s="627">
        <v>0</v>
      </c>
      <c r="J6" s="627">
        <v>4</v>
      </c>
      <c r="K6" s="627">
        <v>1</v>
      </c>
      <c r="L6" s="627">
        <v>15</v>
      </c>
      <c r="M6" s="627">
        <v>4</v>
      </c>
      <c r="N6" s="627">
        <v>1</v>
      </c>
      <c r="O6" s="627">
        <v>0</v>
      </c>
      <c r="P6" s="627">
        <v>8</v>
      </c>
      <c r="Q6" s="627">
        <v>1</v>
      </c>
      <c r="R6" s="627">
        <v>1</v>
      </c>
      <c r="S6" s="627">
        <v>0</v>
      </c>
      <c r="T6" s="627">
        <v>0</v>
      </c>
      <c r="U6" s="627">
        <v>0</v>
      </c>
      <c r="V6" s="627">
        <f>SUM(B6,D6,F6,H6,J6,L6,N6,P6,R6,T6)</f>
        <v>40</v>
      </c>
      <c r="W6" s="627">
        <f>SUM(C6,E6,G6,I6,K6,M6,O6,Q6,S6,U6)</f>
        <v>6</v>
      </c>
      <c r="X6" s="627">
        <f>SUM(V6:W6)</f>
        <v>46</v>
      </c>
    </row>
    <row r="7" spans="1:24" ht="28.5" customHeight="1">
      <c r="A7" s="628" t="s">
        <v>245</v>
      </c>
      <c r="B7" s="152">
        <v>0</v>
      </c>
      <c r="C7" s="152">
        <v>0</v>
      </c>
      <c r="D7" s="152">
        <v>1</v>
      </c>
      <c r="E7" s="152">
        <v>0</v>
      </c>
      <c r="F7" s="152">
        <v>0</v>
      </c>
      <c r="G7" s="152">
        <v>0</v>
      </c>
      <c r="H7" s="152">
        <v>1</v>
      </c>
      <c r="I7" s="152">
        <v>1</v>
      </c>
      <c r="J7" s="152">
        <v>3</v>
      </c>
      <c r="K7" s="152">
        <v>0</v>
      </c>
      <c r="L7" s="152">
        <v>5</v>
      </c>
      <c r="M7" s="152">
        <v>3</v>
      </c>
      <c r="N7" s="152">
        <v>0</v>
      </c>
      <c r="O7" s="152">
        <v>0</v>
      </c>
      <c r="P7" s="152">
        <v>0</v>
      </c>
      <c r="Q7" s="152">
        <v>0</v>
      </c>
      <c r="R7" s="152">
        <v>0</v>
      </c>
      <c r="S7" s="152">
        <v>0</v>
      </c>
      <c r="T7" s="152">
        <v>0</v>
      </c>
      <c r="U7" s="152">
        <v>0</v>
      </c>
      <c r="V7" s="152">
        <f t="shared" ref="V7:W11" si="0">SUM(B7,D7,F7,H7,J7,L7,N7,P7,R7,T7)</f>
        <v>10</v>
      </c>
      <c r="W7" s="152">
        <f t="shared" si="0"/>
        <v>4</v>
      </c>
      <c r="X7" s="152">
        <f t="shared" ref="X7:X11" si="1">SUM(V7:W7)</f>
        <v>14</v>
      </c>
    </row>
    <row r="8" spans="1:24" ht="28.5" customHeight="1">
      <c r="A8" s="628" t="s">
        <v>336</v>
      </c>
      <c r="B8" s="152">
        <v>1</v>
      </c>
      <c r="C8" s="152">
        <v>0</v>
      </c>
      <c r="D8" s="152">
        <v>0</v>
      </c>
      <c r="E8" s="152">
        <v>0</v>
      </c>
      <c r="F8" s="152">
        <v>3</v>
      </c>
      <c r="G8" s="152">
        <v>1</v>
      </c>
      <c r="H8" s="152">
        <v>7</v>
      </c>
      <c r="I8" s="152">
        <v>1</v>
      </c>
      <c r="J8" s="152">
        <v>7</v>
      </c>
      <c r="K8" s="152">
        <v>1</v>
      </c>
      <c r="L8" s="152">
        <v>5</v>
      </c>
      <c r="M8" s="152">
        <v>8</v>
      </c>
      <c r="N8" s="152">
        <v>0</v>
      </c>
      <c r="O8" s="152">
        <v>0</v>
      </c>
      <c r="P8" s="152">
        <v>0</v>
      </c>
      <c r="Q8" s="152">
        <v>0</v>
      </c>
      <c r="R8" s="152">
        <v>0</v>
      </c>
      <c r="S8" s="152">
        <v>0</v>
      </c>
      <c r="T8" s="152">
        <v>0</v>
      </c>
      <c r="U8" s="152">
        <v>0</v>
      </c>
      <c r="V8" s="152">
        <f t="shared" si="0"/>
        <v>23</v>
      </c>
      <c r="W8" s="152">
        <f t="shared" si="0"/>
        <v>11</v>
      </c>
      <c r="X8" s="152">
        <f t="shared" si="1"/>
        <v>34</v>
      </c>
    </row>
    <row r="9" spans="1:24" ht="28.5" customHeight="1">
      <c r="A9" s="628" t="s">
        <v>247</v>
      </c>
      <c r="B9" s="152">
        <v>0</v>
      </c>
      <c r="C9" s="152">
        <v>0</v>
      </c>
      <c r="D9" s="152">
        <v>0</v>
      </c>
      <c r="E9" s="152">
        <v>2</v>
      </c>
      <c r="F9" s="152">
        <v>3</v>
      </c>
      <c r="G9" s="152">
        <v>0</v>
      </c>
      <c r="H9" s="152">
        <v>1</v>
      </c>
      <c r="I9" s="152">
        <v>3</v>
      </c>
      <c r="J9" s="152">
        <v>5</v>
      </c>
      <c r="K9" s="152">
        <v>3</v>
      </c>
      <c r="L9" s="152">
        <v>10</v>
      </c>
      <c r="M9" s="152">
        <v>19</v>
      </c>
      <c r="N9" s="152">
        <v>0</v>
      </c>
      <c r="O9" s="152">
        <v>0</v>
      </c>
      <c r="P9" s="152">
        <v>2</v>
      </c>
      <c r="Q9" s="152">
        <v>1</v>
      </c>
      <c r="R9" s="152">
        <v>0</v>
      </c>
      <c r="S9" s="152">
        <v>0</v>
      </c>
      <c r="T9" s="152">
        <v>0</v>
      </c>
      <c r="U9" s="152">
        <v>0</v>
      </c>
      <c r="V9" s="152">
        <f t="shared" si="0"/>
        <v>21</v>
      </c>
      <c r="W9" s="152">
        <f t="shared" si="0"/>
        <v>28</v>
      </c>
      <c r="X9" s="152">
        <f t="shared" si="1"/>
        <v>49</v>
      </c>
    </row>
    <row r="10" spans="1:24" ht="28.5" customHeight="1" thickBot="1">
      <c r="A10" s="629" t="s">
        <v>248</v>
      </c>
      <c r="B10" s="127">
        <v>2</v>
      </c>
      <c r="C10" s="127">
        <v>0</v>
      </c>
      <c r="D10" s="127">
        <v>5</v>
      </c>
      <c r="E10" s="127">
        <v>5</v>
      </c>
      <c r="F10" s="127">
        <v>10</v>
      </c>
      <c r="G10" s="127">
        <v>4</v>
      </c>
      <c r="H10" s="127">
        <v>1</v>
      </c>
      <c r="I10" s="127">
        <v>1</v>
      </c>
      <c r="J10" s="127">
        <v>0</v>
      </c>
      <c r="K10" s="127">
        <v>0</v>
      </c>
      <c r="L10" s="127">
        <v>0</v>
      </c>
      <c r="M10" s="127">
        <v>1</v>
      </c>
      <c r="N10" s="127">
        <v>0</v>
      </c>
      <c r="O10" s="127">
        <v>0</v>
      </c>
      <c r="P10" s="127">
        <v>0</v>
      </c>
      <c r="Q10" s="127">
        <v>0</v>
      </c>
      <c r="R10" s="127">
        <v>0</v>
      </c>
      <c r="S10" s="127">
        <v>0</v>
      </c>
      <c r="T10" s="127">
        <v>0</v>
      </c>
      <c r="U10" s="127">
        <v>0</v>
      </c>
      <c r="V10" s="152">
        <f t="shared" si="0"/>
        <v>18</v>
      </c>
      <c r="W10" s="152">
        <f t="shared" si="0"/>
        <v>11</v>
      </c>
      <c r="X10" s="152">
        <f t="shared" si="1"/>
        <v>29</v>
      </c>
    </row>
    <row r="11" spans="1:24" ht="28.5" customHeight="1" thickBot="1">
      <c r="A11" s="408" t="s">
        <v>23</v>
      </c>
      <c r="B11" s="158">
        <f>SUM(B6:B10)</f>
        <v>3</v>
      </c>
      <c r="C11" s="158">
        <f t="shared" ref="C11:U11" si="2">SUM(C6:C10)</f>
        <v>0</v>
      </c>
      <c r="D11" s="158">
        <f t="shared" si="2"/>
        <v>6</v>
      </c>
      <c r="E11" s="158">
        <f t="shared" si="2"/>
        <v>7</v>
      </c>
      <c r="F11" s="158">
        <f t="shared" si="2"/>
        <v>20</v>
      </c>
      <c r="G11" s="158">
        <f t="shared" si="2"/>
        <v>5</v>
      </c>
      <c r="H11" s="158">
        <f t="shared" si="2"/>
        <v>17</v>
      </c>
      <c r="I11" s="158">
        <f t="shared" si="2"/>
        <v>6</v>
      </c>
      <c r="J11" s="158">
        <f t="shared" si="2"/>
        <v>19</v>
      </c>
      <c r="K11" s="158">
        <f t="shared" si="2"/>
        <v>5</v>
      </c>
      <c r="L11" s="158">
        <f t="shared" si="2"/>
        <v>35</v>
      </c>
      <c r="M11" s="158">
        <f t="shared" si="2"/>
        <v>35</v>
      </c>
      <c r="N11" s="158">
        <f t="shared" si="2"/>
        <v>1</v>
      </c>
      <c r="O11" s="158">
        <f t="shared" si="2"/>
        <v>0</v>
      </c>
      <c r="P11" s="158">
        <f t="shared" si="2"/>
        <v>10</v>
      </c>
      <c r="Q11" s="158">
        <f t="shared" si="2"/>
        <v>2</v>
      </c>
      <c r="R11" s="158">
        <f t="shared" si="2"/>
        <v>1</v>
      </c>
      <c r="S11" s="158">
        <f t="shared" si="2"/>
        <v>0</v>
      </c>
      <c r="T11" s="158">
        <f t="shared" si="2"/>
        <v>0</v>
      </c>
      <c r="U11" s="158">
        <f t="shared" si="2"/>
        <v>0</v>
      </c>
      <c r="V11" s="158">
        <f>SUM(B11,D11,F11,H11,J11,L11,N11,P11,R11,T11)</f>
        <v>112</v>
      </c>
      <c r="W11" s="158">
        <f t="shared" si="0"/>
        <v>60</v>
      </c>
      <c r="X11" s="158">
        <f t="shared" si="1"/>
        <v>172</v>
      </c>
    </row>
    <row r="12" spans="1:24" ht="28.5" customHeight="1" thickTop="1"/>
  </sheetData>
  <mergeCells count="13">
    <mergeCell ref="R4:S4"/>
    <mergeCell ref="T4:U4"/>
    <mergeCell ref="V4:X4"/>
    <mergeCell ref="A2:X2"/>
    <mergeCell ref="A4:A5"/>
    <mergeCell ref="B4:C4"/>
    <mergeCell ref="D4:E4"/>
    <mergeCell ref="F4:G4"/>
    <mergeCell ref="H4:I4"/>
    <mergeCell ref="J4:K4"/>
    <mergeCell ref="L4:M4"/>
    <mergeCell ref="N4:O4"/>
    <mergeCell ref="P4:Q4"/>
  </mergeCells>
  <printOptions horizontalCentered="1"/>
  <pageMargins left="0.75" right="0.75" top="1" bottom="1" header="1" footer="1"/>
  <pageSetup paperSize="9" scale="85" orientation="landscape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O15"/>
  <sheetViews>
    <sheetView rightToLeft="1" view="pageBreakPreview" zoomScaleSheetLayoutView="100" workbookViewId="0">
      <selection activeCell="A12" sqref="A12:I15"/>
    </sheetView>
  </sheetViews>
  <sheetFormatPr defaultColWidth="9.140625" defaultRowHeight="15"/>
  <cols>
    <col min="1" max="1" width="12.7109375" style="147" customWidth="1"/>
    <col min="2" max="2" width="13.5703125" style="147" customWidth="1"/>
    <col min="3" max="3" width="12.28515625" style="147" customWidth="1"/>
    <col min="4" max="4" width="13.140625" style="147" customWidth="1"/>
    <col min="5" max="5" width="13.85546875" style="147" customWidth="1"/>
    <col min="6" max="6" width="9.5703125" style="147" customWidth="1"/>
    <col min="7" max="7" width="10.85546875" style="147" customWidth="1"/>
    <col min="8" max="8" width="12.5703125" style="147" customWidth="1"/>
    <col min="9" max="9" width="14.42578125" style="147" customWidth="1"/>
    <col min="10" max="10" width="12.5703125" style="147" customWidth="1"/>
    <col min="11" max="15" width="5.5703125" style="147" customWidth="1"/>
    <col min="16" max="16384" width="9.140625" style="147"/>
  </cols>
  <sheetData>
    <row r="2" spans="1:15" ht="18.75">
      <c r="A2" s="1009" t="s">
        <v>582</v>
      </c>
      <c r="B2" s="1009"/>
      <c r="C2" s="1009"/>
      <c r="D2" s="1009"/>
      <c r="E2" s="1009"/>
      <c r="F2" s="1009"/>
      <c r="G2" s="1009"/>
      <c r="H2" s="1009"/>
      <c r="I2" s="1009"/>
      <c r="J2" s="1009"/>
    </row>
    <row r="3" spans="1:15" ht="18">
      <c r="A3" s="945"/>
      <c r="B3" s="945"/>
      <c r="C3" s="945"/>
      <c r="D3" s="945"/>
      <c r="E3" s="945"/>
      <c r="F3" s="945"/>
      <c r="G3" s="945"/>
      <c r="H3" s="945"/>
      <c r="I3" s="945"/>
      <c r="J3" s="945"/>
      <c r="K3" s="945"/>
      <c r="L3" s="945"/>
      <c r="M3" s="945"/>
      <c r="N3" s="945"/>
      <c r="O3" s="945"/>
    </row>
    <row r="4" spans="1:15" ht="18.75" thickBot="1">
      <c r="A4" s="564" t="s">
        <v>583</v>
      </c>
      <c r="B4" s="564"/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529"/>
    </row>
    <row r="5" spans="1:15" ht="53.25" customHeight="1" thickTop="1" thickBot="1">
      <c r="A5" s="630" t="s">
        <v>24</v>
      </c>
      <c r="B5" s="631" t="s">
        <v>584</v>
      </c>
      <c r="C5" s="631" t="s">
        <v>585</v>
      </c>
      <c r="D5" s="631" t="s">
        <v>586</v>
      </c>
      <c r="E5" s="631" t="s">
        <v>587</v>
      </c>
      <c r="F5" s="631" t="s">
        <v>588</v>
      </c>
      <c r="G5" s="631" t="s">
        <v>589</v>
      </c>
      <c r="H5" s="632" t="s">
        <v>590</v>
      </c>
      <c r="I5" s="632" t="s">
        <v>591</v>
      </c>
      <c r="J5" s="632" t="s">
        <v>592</v>
      </c>
    </row>
    <row r="6" spans="1:15" ht="24" customHeight="1">
      <c r="A6" s="633" t="s">
        <v>99</v>
      </c>
      <c r="B6" s="634">
        <v>2250000</v>
      </c>
      <c r="C6" s="634">
        <v>2780000</v>
      </c>
      <c r="D6" s="634">
        <v>4500000</v>
      </c>
      <c r="E6" s="634">
        <v>16400000</v>
      </c>
      <c r="F6" s="634">
        <v>0</v>
      </c>
      <c r="G6" s="634">
        <v>0</v>
      </c>
      <c r="H6" s="635">
        <v>0</v>
      </c>
      <c r="I6" s="635">
        <v>16400000</v>
      </c>
      <c r="J6" s="635">
        <f>I6-D6-C6-B6</f>
        <v>6870000</v>
      </c>
    </row>
    <row r="7" spans="1:15" ht="22.5" customHeight="1">
      <c r="A7" s="636" t="s">
        <v>385</v>
      </c>
      <c r="B7" s="634">
        <v>32400000</v>
      </c>
      <c r="C7" s="634">
        <v>13615000</v>
      </c>
      <c r="D7" s="634">
        <v>23488000</v>
      </c>
      <c r="E7" s="634">
        <v>176800000</v>
      </c>
      <c r="F7" s="634">
        <v>0</v>
      </c>
      <c r="G7" s="634">
        <v>0</v>
      </c>
      <c r="H7" s="634">
        <v>0</v>
      </c>
      <c r="I7" s="634">
        <v>176800000</v>
      </c>
      <c r="J7" s="634">
        <f t="shared" ref="J7:J12" si="0">I7-D7-C7-B7</f>
        <v>107297000</v>
      </c>
    </row>
    <row r="8" spans="1:15" ht="20.25" customHeight="1">
      <c r="A8" s="637" t="s">
        <v>37</v>
      </c>
      <c r="B8" s="634">
        <v>399650003</v>
      </c>
      <c r="C8" s="634">
        <v>160602000</v>
      </c>
      <c r="D8" s="634">
        <v>436612000</v>
      </c>
      <c r="E8" s="634">
        <v>1246505000</v>
      </c>
      <c r="F8" s="634">
        <v>2000000</v>
      </c>
      <c r="G8" s="634">
        <v>18000000</v>
      </c>
      <c r="H8" s="634">
        <v>53700000</v>
      </c>
      <c r="I8" s="634">
        <v>1320205000</v>
      </c>
      <c r="J8" s="634">
        <f t="shared" si="0"/>
        <v>323340997</v>
      </c>
    </row>
    <row r="9" spans="1:15" ht="20.25" customHeight="1">
      <c r="A9" s="636" t="s">
        <v>107</v>
      </c>
      <c r="B9" s="634">
        <v>361860000</v>
      </c>
      <c r="C9" s="634">
        <v>42518000</v>
      </c>
      <c r="D9" s="634">
        <v>138035000</v>
      </c>
      <c r="E9" s="634">
        <v>1161500000</v>
      </c>
      <c r="F9" s="634">
        <v>0</v>
      </c>
      <c r="G9" s="634">
        <v>0</v>
      </c>
      <c r="H9" s="634">
        <v>180000000</v>
      </c>
      <c r="I9" s="634">
        <v>1341500000</v>
      </c>
      <c r="J9" s="634">
        <f t="shared" si="0"/>
        <v>799087000</v>
      </c>
    </row>
    <row r="10" spans="1:15" ht="21" customHeight="1">
      <c r="A10" s="636" t="s">
        <v>41</v>
      </c>
      <c r="B10" s="634">
        <v>69600000</v>
      </c>
      <c r="C10" s="634">
        <v>26010000</v>
      </c>
      <c r="D10" s="634">
        <v>40950000</v>
      </c>
      <c r="E10" s="634">
        <v>202750000</v>
      </c>
      <c r="F10" s="634">
        <v>0</v>
      </c>
      <c r="G10" s="634">
        <v>0</v>
      </c>
      <c r="H10" s="634">
        <v>0</v>
      </c>
      <c r="I10" s="634">
        <v>202750000</v>
      </c>
      <c r="J10" s="634">
        <f t="shared" si="0"/>
        <v>66190000</v>
      </c>
    </row>
    <row r="11" spans="1:15" ht="24" customHeight="1">
      <c r="A11" s="636" t="s">
        <v>366</v>
      </c>
      <c r="B11" s="634">
        <v>42000000</v>
      </c>
      <c r="C11" s="634">
        <v>4500000</v>
      </c>
      <c r="D11" s="634">
        <v>20100000</v>
      </c>
      <c r="E11" s="634">
        <v>86400000</v>
      </c>
      <c r="F11" s="634">
        <v>0</v>
      </c>
      <c r="G11" s="634">
        <v>0</v>
      </c>
      <c r="H11" s="634">
        <v>0</v>
      </c>
      <c r="I11" s="634">
        <v>86400000</v>
      </c>
      <c r="J11" s="634">
        <f t="shared" si="0"/>
        <v>19800000</v>
      </c>
    </row>
    <row r="12" spans="1:15" ht="25.5" customHeight="1" thickBot="1">
      <c r="A12" s="638" t="s">
        <v>26</v>
      </c>
      <c r="B12" s="639">
        <v>151179000</v>
      </c>
      <c r="C12" s="639">
        <v>38080000</v>
      </c>
      <c r="D12" s="639">
        <v>177694000</v>
      </c>
      <c r="E12" s="639">
        <v>614190000</v>
      </c>
      <c r="F12" s="639">
        <v>0</v>
      </c>
      <c r="G12" s="639">
        <v>0</v>
      </c>
      <c r="H12" s="639">
        <v>0</v>
      </c>
      <c r="I12" s="639">
        <v>614190000</v>
      </c>
      <c r="J12" s="635">
        <f t="shared" si="0"/>
        <v>247237000</v>
      </c>
    </row>
    <row r="13" spans="1:15" ht="34.5" customHeight="1" thickBot="1">
      <c r="A13" s="640" t="s">
        <v>23</v>
      </c>
      <c r="B13" s="641">
        <f>SUM(B6:B12)</f>
        <v>1058939003</v>
      </c>
      <c r="C13" s="641">
        <f t="shared" ref="C13:H13" si="1">SUM(C6:C12)</f>
        <v>288105000</v>
      </c>
      <c r="D13" s="641">
        <f t="shared" si="1"/>
        <v>841379000</v>
      </c>
      <c r="E13" s="641">
        <f t="shared" si="1"/>
        <v>3504545000</v>
      </c>
      <c r="F13" s="641">
        <f t="shared" si="1"/>
        <v>2000000</v>
      </c>
      <c r="G13" s="641">
        <f t="shared" si="1"/>
        <v>18000000</v>
      </c>
      <c r="H13" s="641">
        <f t="shared" si="1"/>
        <v>233700000</v>
      </c>
      <c r="I13" s="641">
        <f>SUM(I6:I12)</f>
        <v>3758245000</v>
      </c>
      <c r="J13" s="641">
        <f>SUM(J6:J12)</f>
        <v>1569821997</v>
      </c>
    </row>
    <row r="14" spans="1:15" ht="15.75" thickTop="1">
      <c r="A14" s="642"/>
      <c r="B14" s="642"/>
      <c r="C14" s="642"/>
      <c r="D14" s="642"/>
      <c r="E14" s="642"/>
      <c r="F14" s="642"/>
      <c r="G14" s="642"/>
      <c r="H14" s="642"/>
      <c r="I14" s="642"/>
      <c r="J14" s="642"/>
    </row>
    <row r="15" spans="1:15">
      <c r="A15" s="642"/>
      <c r="B15" s="642"/>
      <c r="C15" s="642"/>
      <c r="D15" s="642"/>
      <c r="E15" s="642"/>
      <c r="F15" s="642"/>
      <c r="G15" s="642"/>
      <c r="H15" s="642"/>
      <c r="I15" s="642"/>
      <c r="J15" s="642"/>
    </row>
  </sheetData>
  <mergeCells count="2">
    <mergeCell ref="A2:J2"/>
    <mergeCell ref="A3:O3"/>
  </mergeCells>
  <printOptions horizontalCentered="1"/>
  <pageMargins left="0.75" right="0.75" top="1" bottom="1" header="1" footer="1"/>
  <pageSetup paperSize="9" scale="85" orientation="landscape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N30"/>
  <sheetViews>
    <sheetView rightToLeft="1" view="pageBreakPreview" zoomScale="90" zoomScaleSheetLayoutView="90" workbookViewId="0">
      <selection activeCell="A12" sqref="A12:I15"/>
    </sheetView>
  </sheetViews>
  <sheetFormatPr defaultColWidth="9.140625" defaultRowHeight="15"/>
  <cols>
    <col min="1" max="1" width="12.28515625" style="147" customWidth="1"/>
    <col min="2" max="2" width="11.5703125" style="147" customWidth="1"/>
    <col min="3" max="3" width="13.5703125" style="147" customWidth="1"/>
    <col min="4" max="4" width="13.140625" style="147" customWidth="1"/>
    <col min="5" max="5" width="14.28515625" style="147" customWidth="1"/>
    <col min="6" max="6" width="10.7109375" style="147" customWidth="1"/>
    <col min="7" max="7" width="11.7109375" style="147" customWidth="1"/>
    <col min="8" max="8" width="14.7109375" style="147" customWidth="1"/>
    <col min="9" max="9" width="26" style="147" customWidth="1"/>
    <col min="10" max="14" width="5.5703125" style="147" customWidth="1"/>
    <col min="15" max="16384" width="9.140625" style="147"/>
  </cols>
  <sheetData>
    <row r="1" spans="1:14" ht="18.75">
      <c r="A1" s="1011" t="s">
        <v>593</v>
      </c>
      <c r="B1" s="1011"/>
      <c r="C1" s="1011"/>
      <c r="D1" s="1011"/>
      <c r="E1" s="1011"/>
      <c r="F1" s="1011"/>
      <c r="G1" s="1011"/>
      <c r="H1" s="1011"/>
      <c r="I1" s="1011"/>
      <c r="J1" s="643"/>
      <c r="K1" s="329"/>
      <c r="L1" s="329"/>
      <c r="M1" s="329"/>
      <c r="N1" s="329"/>
    </row>
    <row r="2" spans="1:14" ht="18.75" thickBot="1">
      <c r="A2" s="564" t="s">
        <v>594</v>
      </c>
      <c r="B2" s="564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</row>
    <row r="3" spans="1:14" ht="53.25" customHeight="1" thickTop="1" thickBot="1">
      <c r="A3" s="595" t="s">
        <v>24</v>
      </c>
      <c r="B3" s="644" t="s">
        <v>595</v>
      </c>
      <c r="C3" s="644" t="s">
        <v>596</v>
      </c>
      <c r="D3" s="644" t="s">
        <v>597</v>
      </c>
      <c r="E3" s="644" t="s">
        <v>598</v>
      </c>
      <c r="F3" s="644" t="s">
        <v>161</v>
      </c>
      <c r="G3" s="644" t="s">
        <v>599</v>
      </c>
      <c r="H3" s="645" t="s">
        <v>600</v>
      </c>
      <c r="I3" s="646" t="s">
        <v>601</v>
      </c>
    </row>
    <row r="4" spans="1:14" ht="20.25" customHeight="1">
      <c r="A4" s="864" t="s">
        <v>99</v>
      </c>
      <c r="B4" s="341" t="s">
        <v>602</v>
      </c>
      <c r="C4" s="292">
        <v>5000</v>
      </c>
      <c r="D4" s="292">
        <v>0</v>
      </c>
      <c r="E4" s="292">
        <v>0</v>
      </c>
      <c r="F4" s="292">
        <v>0</v>
      </c>
      <c r="G4" s="292">
        <v>0</v>
      </c>
      <c r="H4" s="647">
        <v>500</v>
      </c>
      <c r="I4" s="647">
        <v>4500</v>
      </c>
    </row>
    <row r="5" spans="1:14" ht="20.25" customHeight="1">
      <c r="A5" s="878"/>
      <c r="B5" s="337" t="s">
        <v>603</v>
      </c>
      <c r="C5" s="297">
        <v>50000</v>
      </c>
      <c r="D5" s="297">
        <v>0</v>
      </c>
      <c r="E5" s="297">
        <v>0</v>
      </c>
      <c r="F5" s="297">
        <v>0</v>
      </c>
      <c r="G5" s="297">
        <v>0</v>
      </c>
      <c r="H5" s="648">
        <v>5000</v>
      </c>
      <c r="I5" s="648">
        <v>45000</v>
      </c>
    </row>
    <row r="6" spans="1:14" ht="15.75" customHeight="1">
      <c r="A6" s="866" t="s">
        <v>385</v>
      </c>
      <c r="B6" s="337" t="s">
        <v>604</v>
      </c>
      <c r="C6" s="297">
        <v>200000</v>
      </c>
      <c r="D6" s="297">
        <v>0</v>
      </c>
      <c r="E6" s="297">
        <v>0</v>
      </c>
      <c r="F6" s="297">
        <v>0</v>
      </c>
      <c r="G6" s="297">
        <v>0</v>
      </c>
      <c r="H6" s="648">
        <v>0</v>
      </c>
      <c r="I6" s="648">
        <v>200000</v>
      </c>
    </row>
    <row r="7" spans="1:14" ht="18" customHeight="1">
      <c r="A7" s="878"/>
      <c r="B7" s="339" t="s">
        <v>605</v>
      </c>
      <c r="C7" s="295">
        <v>75000</v>
      </c>
      <c r="D7" s="295">
        <v>0</v>
      </c>
      <c r="E7" s="295">
        <v>0</v>
      </c>
      <c r="F7" s="295">
        <v>0</v>
      </c>
      <c r="G7" s="295">
        <v>0</v>
      </c>
      <c r="H7" s="649">
        <v>3000</v>
      </c>
      <c r="I7" s="649">
        <v>72000</v>
      </c>
    </row>
    <row r="8" spans="1:14" ht="18" customHeight="1">
      <c r="A8" s="878"/>
      <c r="B8" s="339" t="s">
        <v>602</v>
      </c>
      <c r="C8" s="295">
        <v>14100</v>
      </c>
      <c r="D8" s="295">
        <v>0</v>
      </c>
      <c r="E8" s="295">
        <v>130</v>
      </c>
      <c r="F8" s="295">
        <v>130</v>
      </c>
      <c r="G8" s="295">
        <v>1500</v>
      </c>
      <c r="H8" s="649">
        <v>2040</v>
      </c>
      <c r="I8" s="649">
        <v>10690</v>
      </c>
    </row>
    <row r="9" spans="1:14" ht="16.5" customHeight="1">
      <c r="A9" s="878"/>
      <c r="B9" s="339" t="s">
        <v>201</v>
      </c>
      <c r="C9" s="295">
        <v>1070</v>
      </c>
      <c r="D9" s="295">
        <v>0</v>
      </c>
      <c r="E9" s="295">
        <v>0</v>
      </c>
      <c r="F9" s="295">
        <v>0</v>
      </c>
      <c r="G9" s="295">
        <v>155</v>
      </c>
      <c r="H9" s="649">
        <v>214</v>
      </c>
      <c r="I9" s="649">
        <v>701</v>
      </c>
    </row>
    <row r="10" spans="1:14" ht="18" customHeight="1">
      <c r="A10" s="878"/>
      <c r="B10" s="339" t="s">
        <v>606</v>
      </c>
      <c r="C10" s="295">
        <v>64000</v>
      </c>
      <c r="D10" s="295">
        <v>0</v>
      </c>
      <c r="E10" s="295">
        <v>0</v>
      </c>
      <c r="F10" s="295">
        <v>0</v>
      </c>
      <c r="G10" s="295">
        <v>4900</v>
      </c>
      <c r="H10" s="649">
        <v>6400</v>
      </c>
      <c r="I10" s="649">
        <v>52700</v>
      </c>
    </row>
    <row r="11" spans="1:14" ht="15.75" customHeight="1">
      <c r="A11" s="865"/>
      <c r="B11" s="339" t="s">
        <v>607</v>
      </c>
      <c r="C11" s="295">
        <v>3100</v>
      </c>
      <c r="D11" s="295">
        <v>0</v>
      </c>
      <c r="E11" s="295">
        <v>120</v>
      </c>
      <c r="F11" s="295">
        <v>120</v>
      </c>
      <c r="G11" s="295">
        <v>430</v>
      </c>
      <c r="H11" s="649">
        <v>620</v>
      </c>
      <c r="I11" s="649">
        <v>2170</v>
      </c>
    </row>
    <row r="12" spans="1:14" ht="18" customHeight="1">
      <c r="A12" s="1012" t="s">
        <v>37</v>
      </c>
      <c r="B12" s="541" t="s">
        <v>608</v>
      </c>
      <c r="C12" s="324">
        <v>151180</v>
      </c>
      <c r="D12" s="324">
        <v>0</v>
      </c>
      <c r="E12" s="324">
        <v>0</v>
      </c>
      <c r="F12" s="324">
        <v>0</v>
      </c>
      <c r="G12" s="324">
        <v>0</v>
      </c>
      <c r="H12" s="650">
        <v>15118</v>
      </c>
      <c r="I12" s="650">
        <v>136062</v>
      </c>
    </row>
    <row r="13" spans="1:14" ht="15" customHeight="1">
      <c r="A13" s="1013"/>
      <c r="B13" s="339" t="s">
        <v>201</v>
      </c>
      <c r="C13" s="295">
        <v>59300</v>
      </c>
      <c r="D13" s="295">
        <v>0</v>
      </c>
      <c r="E13" s="295">
        <v>0</v>
      </c>
      <c r="F13" s="295">
        <v>0</v>
      </c>
      <c r="G13" s="295">
        <v>0</v>
      </c>
      <c r="H13" s="649">
        <v>11110</v>
      </c>
      <c r="I13" s="649">
        <v>48190</v>
      </c>
    </row>
    <row r="14" spans="1:14" ht="17.25" customHeight="1">
      <c r="A14" s="1013"/>
      <c r="B14" s="339" t="s">
        <v>606</v>
      </c>
      <c r="C14" s="295">
        <v>23250</v>
      </c>
      <c r="D14" s="295">
        <v>0</v>
      </c>
      <c r="E14" s="295">
        <v>0</v>
      </c>
      <c r="F14" s="295">
        <v>0</v>
      </c>
      <c r="G14" s="295">
        <v>0</v>
      </c>
      <c r="H14" s="649">
        <v>4125</v>
      </c>
      <c r="I14" s="649">
        <v>19125</v>
      </c>
    </row>
    <row r="15" spans="1:14" ht="15" customHeight="1">
      <c r="A15" s="1014"/>
      <c r="B15" s="651" t="s">
        <v>607</v>
      </c>
      <c r="C15" s="648">
        <v>16300</v>
      </c>
      <c r="D15" s="648">
        <v>0</v>
      </c>
      <c r="E15" s="648">
        <v>0</v>
      </c>
      <c r="F15" s="648">
        <v>0</v>
      </c>
      <c r="G15" s="648">
        <v>0</v>
      </c>
      <c r="H15" s="648">
        <v>3145</v>
      </c>
      <c r="I15" s="648">
        <v>13155</v>
      </c>
    </row>
    <row r="16" spans="1:14" ht="15" customHeight="1">
      <c r="A16" s="841" t="s">
        <v>107</v>
      </c>
      <c r="B16" s="652" t="s">
        <v>201</v>
      </c>
      <c r="C16" s="649">
        <v>3000000</v>
      </c>
      <c r="D16" s="649">
        <v>0</v>
      </c>
      <c r="E16" s="649">
        <v>0</v>
      </c>
      <c r="F16" s="649">
        <v>0</v>
      </c>
      <c r="G16" s="649">
        <v>0</v>
      </c>
      <c r="H16" s="649">
        <v>600000</v>
      </c>
      <c r="I16" s="649">
        <v>2400000</v>
      </c>
    </row>
    <row r="17" spans="1:9" ht="15" customHeight="1">
      <c r="A17" s="841"/>
      <c r="B17" s="652" t="s">
        <v>608</v>
      </c>
      <c r="C17" s="649">
        <v>81000</v>
      </c>
      <c r="D17" s="649">
        <v>0</v>
      </c>
      <c r="E17" s="649">
        <v>0</v>
      </c>
      <c r="F17" s="649">
        <v>0</v>
      </c>
      <c r="G17" s="649">
        <v>0</v>
      </c>
      <c r="H17" s="649">
        <v>8100</v>
      </c>
      <c r="I17" s="649">
        <v>72900</v>
      </c>
    </row>
    <row r="18" spans="1:9" ht="17.25" customHeight="1">
      <c r="A18" s="841"/>
      <c r="B18" s="652" t="s">
        <v>606</v>
      </c>
      <c r="C18" s="649">
        <v>19700</v>
      </c>
      <c r="D18" s="649">
        <v>0</v>
      </c>
      <c r="E18" s="649">
        <v>0</v>
      </c>
      <c r="F18" s="649">
        <v>0</v>
      </c>
      <c r="G18" s="649">
        <v>0</v>
      </c>
      <c r="H18" s="649">
        <v>1970</v>
      </c>
      <c r="I18" s="649">
        <v>17730</v>
      </c>
    </row>
    <row r="19" spans="1:9" ht="17.25" customHeight="1">
      <c r="A19" s="841"/>
      <c r="B19" s="652" t="s">
        <v>607</v>
      </c>
      <c r="C19" s="649">
        <v>2150</v>
      </c>
      <c r="D19" s="649">
        <v>0</v>
      </c>
      <c r="E19" s="649">
        <v>0</v>
      </c>
      <c r="F19" s="649">
        <v>0</v>
      </c>
      <c r="G19" s="649">
        <v>0</v>
      </c>
      <c r="H19" s="649">
        <v>430</v>
      </c>
      <c r="I19" s="649">
        <v>1720</v>
      </c>
    </row>
    <row r="20" spans="1:9" ht="20.25" customHeight="1">
      <c r="A20" s="841"/>
      <c r="B20" s="652" t="s">
        <v>603</v>
      </c>
      <c r="C20" s="649">
        <v>19000</v>
      </c>
      <c r="D20" s="649">
        <v>0</v>
      </c>
      <c r="E20" s="649">
        <v>0</v>
      </c>
      <c r="F20" s="649">
        <v>0</v>
      </c>
      <c r="G20" s="649">
        <v>0</v>
      </c>
      <c r="H20" s="649">
        <v>1900</v>
      </c>
      <c r="I20" s="649">
        <v>17100</v>
      </c>
    </row>
    <row r="21" spans="1:9" ht="20.25" customHeight="1">
      <c r="A21" s="865" t="s">
        <v>41</v>
      </c>
      <c r="B21" s="653" t="s">
        <v>603</v>
      </c>
      <c r="C21" s="650">
        <v>102000</v>
      </c>
      <c r="D21" s="650">
        <v>0</v>
      </c>
      <c r="E21" s="650">
        <v>0</v>
      </c>
      <c r="F21" s="650">
        <v>0</v>
      </c>
      <c r="G21" s="650">
        <v>0</v>
      </c>
      <c r="H21" s="650">
        <v>10200</v>
      </c>
      <c r="I21" s="650">
        <v>91800</v>
      </c>
    </row>
    <row r="22" spans="1:9" ht="20.25" customHeight="1">
      <c r="A22" s="841"/>
      <c r="B22" s="652" t="s">
        <v>608</v>
      </c>
      <c r="C22" s="649">
        <v>53000</v>
      </c>
      <c r="D22" s="649">
        <v>0</v>
      </c>
      <c r="E22" s="649">
        <v>0</v>
      </c>
      <c r="F22" s="649">
        <v>0</v>
      </c>
      <c r="G22" s="649">
        <v>0</v>
      </c>
      <c r="H22" s="649">
        <v>5300</v>
      </c>
      <c r="I22" s="649">
        <v>47700</v>
      </c>
    </row>
    <row r="23" spans="1:9" ht="21" customHeight="1">
      <c r="A23" s="866"/>
      <c r="B23" s="651" t="s">
        <v>606</v>
      </c>
      <c r="C23" s="648">
        <v>78550</v>
      </c>
      <c r="D23" s="648">
        <v>0</v>
      </c>
      <c r="E23" s="648">
        <v>0</v>
      </c>
      <c r="F23" s="648">
        <v>0</v>
      </c>
      <c r="G23" s="648">
        <v>0</v>
      </c>
      <c r="H23" s="648">
        <v>7855</v>
      </c>
      <c r="I23" s="648">
        <v>70695</v>
      </c>
    </row>
    <row r="24" spans="1:9" ht="15.75" customHeight="1">
      <c r="A24" s="841" t="s">
        <v>366</v>
      </c>
      <c r="B24" s="652" t="s">
        <v>603</v>
      </c>
      <c r="C24" s="649">
        <v>90950</v>
      </c>
      <c r="D24" s="649">
        <v>0</v>
      </c>
      <c r="E24" s="649">
        <v>0</v>
      </c>
      <c r="F24" s="649">
        <v>0</v>
      </c>
      <c r="G24" s="649">
        <v>0</v>
      </c>
      <c r="H24" s="649">
        <v>9095</v>
      </c>
      <c r="I24" s="649">
        <v>81855</v>
      </c>
    </row>
    <row r="25" spans="1:9" ht="19.5" customHeight="1">
      <c r="A25" s="841"/>
      <c r="B25" s="652" t="s">
        <v>608</v>
      </c>
      <c r="C25" s="649">
        <v>15200000</v>
      </c>
      <c r="D25" s="649">
        <v>0</v>
      </c>
      <c r="E25" s="649">
        <v>1900000</v>
      </c>
      <c r="F25" s="649">
        <v>1900000</v>
      </c>
      <c r="G25" s="649">
        <v>450000</v>
      </c>
      <c r="H25" s="649">
        <v>1520000</v>
      </c>
      <c r="I25" s="649">
        <v>15130000</v>
      </c>
    </row>
    <row r="26" spans="1:9" ht="19.5" customHeight="1">
      <c r="A26" s="865" t="s">
        <v>26</v>
      </c>
      <c r="B26" s="653" t="s">
        <v>602</v>
      </c>
      <c r="C26" s="650">
        <v>65619</v>
      </c>
      <c r="D26" s="650">
        <v>0</v>
      </c>
      <c r="E26" s="650">
        <v>1500</v>
      </c>
      <c r="F26" s="650">
        <v>1500</v>
      </c>
      <c r="G26" s="650">
        <v>450</v>
      </c>
      <c r="H26" s="650">
        <v>6577</v>
      </c>
      <c r="I26" s="650">
        <v>60092</v>
      </c>
    </row>
    <row r="27" spans="1:9" ht="15.75" customHeight="1">
      <c r="A27" s="841"/>
      <c r="B27" s="652" t="s">
        <v>201</v>
      </c>
      <c r="C27" s="649">
        <v>3715</v>
      </c>
      <c r="D27" s="649">
        <v>0</v>
      </c>
      <c r="E27" s="649">
        <v>0</v>
      </c>
      <c r="F27" s="649">
        <v>0</v>
      </c>
      <c r="G27" s="649">
        <v>0</v>
      </c>
      <c r="H27" s="649">
        <v>743</v>
      </c>
      <c r="I27" s="649">
        <v>2972</v>
      </c>
    </row>
    <row r="28" spans="1:9" ht="21" customHeight="1" thickBot="1">
      <c r="A28" s="927"/>
      <c r="B28" s="654" t="s">
        <v>606</v>
      </c>
      <c r="C28" s="655">
        <v>23200</v>
      </c>
      <c r="D28" s="655">
        <v>0</v>
      </c>
      <c r="E28" s="655">
        <v>0</v>
      </c>
      <c r="F28" s="655">
        <v>0</v>
      </c>
      <c r="G28" s="655">
        <v>0</v>
      </c>
      <c r="H28" s="655">
        <v>2320</v>
      </c>
      <c r="I28" s="655">
        <v>20880</v>
      </c>
    </row>
    <row r="29" spans="1:9" ht="34.5" customHeight="1" thickBot="1">
      <c r="A29" s="1010" t="s">
        <v>23</v>
      </c>
      <c r="B29" s="1010"/>
      <c r="C29" s="656">
        <f>C4+C5+C6+C7+C8+C9+C10+C11+C12+C13+C14+C15+C16+C17+C18+C19+C20+C21+C22+C23+C24+C25+C26+C27+C28</f>
        <v>19401184</v>
      </c>
      <c r="D29" s="656">
        <f t="shared" ref="D29:I29" si="0">D4+D5+D6+D7+D8+D9+D10+D11+D12+D13+D14+D15+D16+D17+D18+D19+D20+D21+D22+D23+D24+D25+D26+D27+D28</f>
        <v>0</v>
      </c>
      <c r="E29" s="656">
        <f t="shared" si="0"/>
        <v>1901750</v>
      </c>
      <c r="F29" s="656">
        <f t="shared" si="0"/>
        <v>1901750</v>
      </c>
      <c r="G29" s="656">
        <f t="shared" si="0"/>
        <v>457435</v>
      </c>
      <c r="H29" s="656">
        <f t="shared" si="0"/>
        <v>2225762</v>
      </c>
      <c r="I29" s="656">
        <f t="shared" si="0"/>
        <v>18619737</v>
      </c>
    </row>
    <row r="30" spans="1:9" ht="15.75" thickTop="1"/>
  </sheetData>
  <mergeCells count="9">
    <mergeCell ref="A24:A25"/>
    <mergeCell ref="A26:A28"/>
    <mergeCell ref="A29:B29"/>
    <mergeCell ref="A1:I1"/>
    <mergeCell ref="A4:A5"/>
    <mergeCell ref="A6:A11"/>
    <mergeCell ref="A12:A15"/>
    <mergeCell ref="A16:A20"/>
    <mergeCell ref="A21:A23"/>
  </mergeCells>
  <printOptions horizontalCentered="1"/>
  <pageMargins left="0.75" right="0.75" top="1" bottom="1" header="1" footer="1"/>
  <pageSetup paperSize="9" scale="80" orientation="landscape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5:L16"/>
  <sheetViews>
    <sheetView rightToLeft="1" view="pageBreakPreview" zoomScale="80" zoomScaleSheetLayoutView="80" workbookViewId="0">
      <selection activeCell="N15" sqref="N15"/>
    </sheetView>
  </sheetViews>
  <sheetFormatPr defaultRowHeight="12.75"/>
  <cols>
    <col min="1" max="16384" width="9.140625" style="2"/>
  </cols>
  <sheetData>
    <row r="15" spans="1:12" ht="90">
      <c r="A15" s="734" t="s">
        <v>115</v>
      </c>
      <c r="B15" s="734"/>
      <c r="C15" s="734"/>
      <c r="D15" s="734"/>
      <c r="E15" s="734"/>
      <c r="F15" s="734"/>
      <c r="G15" s="734"/>
      <c r="H15" s="734"/>
      <c r="I15" s="734"/>
      <c r="J15" s="124"/>
      <c r="K15" s="124"/>
      <c r="L15" s="124"/>
    </row>
    <row r="16" spans="1:12" ht="40.5">
      <c r="A16" s="734" t="s">
        <v>116</v>
      </c>
      <c r="B16" s="734"/>
      <c r="C16" s="734"/>
      <c r="D16" s="734"/>
      <c r="E16" s="734"/>
      <c r="F16" s="734"/>
      <c r="G16" s="734"/>
      <c r="H16" s="734"/>
      <c r="I16" s="734"/>
    </row>
  </sheetData>
  <mergeCells count="2">
    <mergeCell ref="A15:I15"/>
    <mergeCell ref="A16:I16"/>
  </mergeCells>
  <printOptions horizontalCentered="1"/>
  <pageMargins left="0.74803149606299202" right="0.74803149606299202" top="0.98425196850393704" bottom="0.98425196850393704" header="0.511811023622047" footer="0.511811023622047"/>
  <pageSetup paperSize="9" scale="90" firstPageNumber="4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Q13"/>
  <sheetViews>
    <sheetView rightToLeft="1" view="pageBreakPreview" zoomScale="85" zoomScaleSheetLayoutView="85" workbookViewId="0">
      <selection activeCell="J9" sqref="J9"/>
    </sheetView>
  </sheetViews>
  <sheetFormatPr defaultRowHeight="15.75"/>
  <cols>
    <col min="1" max="1" width="17.42578125" style="125" customWidth="1"/>
    <col min="2" max="3" width="7.5703125" style="125" customWidth="1"/>
    <col min="4" max="4" width="6.5703125" style="125" customWidth="1"/>
    <col min="5" max="5" width="7.5703125" style="125" customWidth="1"/>
    <col min="6" max="17" width="8.42578125" style="125" customWidth="1"/>
    <col min="18" max="16384" width="9.140625" style="125"/>
  </cols>
  <sheetData>
    <row r="2" spans="1:17" ht="22.5" customHeight="1">
      <c r="A2" s="737" t="s">
        <v>117</v>
      </c>
      <c r="B2" s="737"/>
      <c r="C2" s="737"/>
      <c r="D2" s="737"/>
      <c r="E2" s="737"/>
      <c r="F2" s="737"/>
      <c r="G2" s="737"/>
      <c r="H2" s="737"/>
      <c r="I2" s="737"/>
      <c r="J2" s="737"/>
      <c r="K2" s="737"/>
      <c r="L2" s="737"/>
      <c r="M2" s="737"/>
      <c r="N2" s="737"/>
      <c r="O2" s="737"/>
      <c r="P2" s="737"/>
      <c r="Q2" s="737"/>
    </row>
    <row r="3" spans="1:17" ht="18.75" thickBot="1">
      <c r="A3" s="738" t="s">
        <v>118</v>
      </c>
      <c r="B3" s="738"/>
      <c r="C3" s="738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s="127" customFormat="1" ht="23.25" customHeight="1" thickTop="1">
      <c r="A4" s="739" t="s">
        <v>3</v>
      </c>
      <c r="B4" s="741" t="s">
        <v>119</v>
      </c>
      <c r="C4" s="741"/>
      <c r="D4" s="741"/>
      <c r="E4" s="741"/>
      <c r="F4" s="742" t="s">
        <v>9</v>
      </c>
      <c r="G4" s="742"/>
      <c r="H4" s="742"/>
      <c r="I4" s="742" t="s">
        <v>120</v>
      </c>
      <c r="J4" s="742"/>
      <c r="K4" s="742"/>
      <c r="L4" s="742" t="s">
        <v>121</v>
      </c>
      <c r="M4" s="742"/>
      <c r="N4" s="742"/>
      <c r="O4" s="742" t="s">
        <v>122</v>
      </c>
      <c r="P4" s="742"/>
      <c r="Q4" s="742"/>
    </row>
    <row r="5" spans="1:17" s="127" customFormat="1" ht="43.5" customHeight="1" thickBot="1">
      <c r="A5" s="740"/>
      <c r="B5" s="128" t="s">
        <v>123</v>
      </c>
      <c r="C5" s="129" t="s">
        <v>124</v>
      </c>
      <c r="D5" s="129" t="s">
        <v>125</v>
      </c>
      <c r="E5" s="129" t="s">
        <v>126</v>
      </c>
      <c r="F5" s="130" t="s">
        <v>16</v>
      </c>
      <c r="G5" s="130" t="s">
        <v>17</v>
      </c>
      <c r="H5" s="130" t="s">
        <v>18</v>
      </c>
      <c r="I5" s="130" t="s">
        <v>16</v>
      </c>
      <c r="J5" s="130" t="s">
        <v>17</v>
      </c>
      <c r="K5" s="130" t="s">
        <v>18</v>
      </c>
      <c r="L5" s="130" t="s">
        <v>16</v>
      </c>
      <c r="M5" s="130" t="s">
        <v>17</v>
      </c>
      <c r="N5" s="130" t="s">
        <v>18</v>
      </c>
      <c r="O5" s="130" t="s">
        <v>16</v>
      </c>
      <c r="P5" s="130" t="s">
        <v>17</v>
      </c>
      <c r="Q5" s="130" t="s">
        <v>18</v>
      </c>
    </row>
    <row r="6" spans="1:17" s="127" customFormat="1" ht="43.5" customHeight="1">
      <c r="A6" s="131" t="s">
        <v>127</v>
      </c>
      <c r="B6" s="132">
        <v>16</v>
      </c>
      <c r="C6" s="133" t="s">
        <v>128</v>
      </c>
      <c r="D6" s="133" t="s">
        <v>128</v>
      </c>
      <c r="E6" s="133" t="s">
        <v>128</v>
      </c>
      <c r="F6" s="134">
        <v>31</v>
      </c>
      <c r="G6" s="134">
        <v>14</v>
      </c>
      <c r="H6" s="134">
        <f>G6+F6</f>
        <v>45</v>
      </c>
      <c r="I6" s="134">
        <v>0</v>
      </c>
      <c r="J6" s="134">
        <v>0</v>
      </c>
      <c r="K6" s="134">
        <v>0</v>
      </c>
      <c r="L6" s="134">
        <v>0</v>
      </c>
      <c r="M6" s="134">
        <v>0</v>
      </c>
      <c r="N6" s="134">
        <v>0</v>
      </c>
      <c r="O6" s="134">
        <v>31</v>
      </c>
      <c r="P6" s="134">
        <v>14</v>
      </c>
      <c r="Q6" s="134">
        <f>P6+O6</f>
        <v>45</v>
      </c>
    </row>
    <row r="7" spans="1:17" s="127" customFormat="1" ht="43.5" customHeight="1">
      <c r="A7" s="135" t="s">
        <v>129</v>
      </c>
      <c r="B7" s="136">
        <v>3</v>
      </c>
      <c r="C7" s="137" t="s">
        <v>128</v>
      </c>
      <c r="D7" s="137" t="s">
        <v>128</v>
      </c>
      <c r="E7" s="137" t="s">
        <v>128</v>
      </c>
      <c r="F7" s="138">
        <v>33</v>
      </c>
      <c r="G7" s="138">
        <v>34</v>
      </c>
      <c r="H7" s="138">
        <f>G7+F7</f>
        <v>67</v>
      </c>
      <c r="I7" s="138">
        <v>0</v>
      </c>
      <c r="J7" s="138">
        <v>0</v>
      </c>
      <c r="K7" s="138">
        <v>0</v>
      </c>
      <c r="L7" s="138">
        <v>0</v>
      </c>
      <c r="M7" s="138">
        <v>0</v>
      </c>
      <c r="N7" s="138">
        <v>0</v>
      </c>
      <c r="O7" s="138">
        <v>33</v>
      </c>
      <c r="P7" s="138">
        <v>34</v>
      </c>
      <c r="Q7" s="138">
        <f>P7+O7</f>
        <v>67</v>
      </c>
    </row>
    <row r="8" spans="1:17" s="127" customFormat="1" ht="43.5" customHeight="1">
      <c r="A8" s="139" t="s">
        <v>130</v>
      </c>
      <c r="B8" s="140">
        <v>63</v>
      </c>
      <c r="C8" s="141">
        <v>0</v>
      </c>
      <c r="D8" s="141">
        <v>0</v>
      </c>
      <c r="E8" s="141">
        <v>0</v>
      </c>
      <c r="F8" s="142">
        <v>351</v>
      </c>
      <c r="G8" s="142">
        <v>226</v>
      </c>
      <c r="H8" s="142">
        <v>577</v>
      </c>
      <c r="I8" s="142">
        <v>1</v>
      </c>
      <c r="J8" s="142">
        <v>2</v>
      </c>
      <c r="K8" s="143">
        <v>3</v>
      </c>
      <c r="L8" s="142">
        <v>0</v>
      </c>
      <c r="M8" s="142">
        <v>0</v>
      </c>
      <c r="N8" s="142">
        <f>SUM(L8:M8)</f>
        <v>0</v>
      </c>
      <c r="O8" s="142">
        <f>F8-I8-L8</f>
        <v>350</v>
      </c>
      <c r="P8" s="142">
        <f>G8-J8-M8</f>
        <v>224</v>
      </c>
      <c r="Q8" s="142">
        <f>SUM(O8:P8)</f>
        <v>574</v>
      </c>
    </row>
    <row r="9" spans="1:17" s="127" customFormat="1" ht="43.5" customHeight="1">
      <c r="A9" s="135" t="s">
        <v>131</v>
      </c>
      <c r="B9" s="136">
        <v>2</v>
      </c>
      <c r="C9" s="144">
        <v>9</v>
      </c>
      <c r="D9" s="144">
        <v>0</v>
      </c>
      <c r="E9" s="144">
        <v>0</v>
      </c>
      <c r="F9" s="138">
        <v>213</v>
      </c>
      <c r="G9" s="138">
        <v>21</v>
      </c>
      <c r="H9" s="138">
        <f t="shared" ref="H9:H10" si="0">SUM(F9:G9)</f>
        <v>234</v>
      </c>
      <c r="I9" s="138">
        <v>12</v>
      </c>
      <c r="J9" s="138">
        <v>2</v>
      </c>
      <c r="K9" s="138">
        <f>J9+I9</f>
        <v>14</v>
      </c>
      <c r="L9" s="138">
        <v>0</v>
      </c>
      <c r="M9" s="138">
        <v>0</v>
      </c>
      <c r="N9" s="138">
        <f t="shared" ref="N9:N10" si="1">SUM(L9:M9)</f>
        <v>0</v>
      </c>
      <c r="O9" s="138">
        <f t="shared" ref="O9:P10" si="2">F9-I9-L9</f>
        <v>201</v>
      </c>
      <c r="P9" s="138">
        <f t="shared" si="2"/>
        <v>19</v>
      </c>
      <c r="Q9" s="138">
        <f t="shared" ref="Q9:Q10" si="3">SUM(O9:P9)</f>
        <v>220</v>
      </c>
    </row>
    <row r="10" spans="1:17" s="127" customFormat="1" ht="43.5" customHeight="1">
      <c r="A10" s="135" t="s">
        <v>132</v>
      </c>
      <c r="B10" s="136">
        <v>431</v>
      </c>
      <c r="C10" s="144">
        <v>0</v>
      </c>
      <c r="D10" s="144">
        <v>0</v>
      </c>
      <c r="E10" s="144">
        <v>0</v>
      </c>
      <c r="F10" s="138">
        <v>3509</v>
      </c>
      <c r="G10" s="138">
        <v>529</v>
      </c>
      <c r="H10" s="138">
        <f t="shared" si="0"/>
        <v>4038</v>
      </c>
      <c r="I10" s="138">
        <v>0</v>
      </c>
      <c r="J10" s="138">
        <v>0</v>
      </c>
      <c r="K10" s="142">
        <v>0</v>
      </c>
      <c r="L10" s="138">
        <v>1</v>
      </c>
      <c r="M10" s="138">
        <v>0</v>
      </c>
      <c r="N10" s="138">
        <f t="shared" si="1"/>
        <v>1</v>
      </c>
      <c r="O10" s="138">
        <f t="shared" si="2"/>
        <v>3508</v>
      </c>
      <c r="P10" s="138">
        <f t="shared" si="2"/>
        <v>529</v>
      </c>
      <c r="Q10" s="138">
        <f t="shared" si="3"/>
        <v>4037</v>
      </c>
    </row>
    <row r="11" spans="1:17" ht="51" customHeight="1" thickBot="1">
      <c r="A11" s="145" t="s">
        <v>23</v>
      </c>
      <c r="B11" s="146">
        <f>B6+B7+B8+B9+B10</f>
        <v>515</v>
      </c>
      <c r="C11" s="146">
        <f t="shared" ref="C11" si="4">SUM(C8:C10)</f>
        <v>9</v>
      </c>
      <c r="D11" s="146">
        <v>0</v>
      </c>
      <c r="E11" s="146">
        <v>0</v>
      </c>
      <c r="F11" s="146">
        <f>F6+F7+F8+F9+F10</f>
        <v>4137</v>
      </c>
      <c r="G11" s="146">
        <f>G6+G7+G8+G9+G10</f>
        <v>824</v>
      </c>
      <c r="H11" s="146">
        <f>H6+H7+H8+H9+H10</f>
        <v>4961</v>
      </c>
      <c r="I11" s="146">
        <f>I8+I9</f>
        <v>13</v>
      </c>
      <c r="J11" s="146">
        <f>J8+J9</f>
        <v>4</v>
      </c>
      <c r="K11" s="146">
        <f>K8+K9</f>
        <v>17</v>
      </c>
      <c r="L11" s="146">
        <v>1</v>
      </c>
      <c r="M11" s="146">
        <v>0</v>
      </c>
      <c r="N11" s="146">
        <v>1</v>
      </c>
      <c r="O11" s="146">
        <f>O6+O7+O8+O9+O10</f>
        <v>4123</v>
      </c>
      <c r="P11" s="146">
        <f>P6+P7+P8+P9+P10</f>
        <v>820</v>
      </c>
      <c r="Q11" s="146">
        <f>Q6+Q7+Q8+Q9+Q10</f>
        <v>4943</v>
      </c>
    </row>
    <row r="12" spans="1:17" ht="16.5" thickTop="1">
      <c r="I12" s="735"/>
    </row>
    <row r="13" spans="1:17">
      <c r="E13" s="125" t="s">
        <v>133</v>
      </c>
      <c r="I13" s="736"/>
    </row>
  </sheetData>
  <mergeCells count="9">
    <mergeCell ref="I12:I13"/>
    <mergeCell ref="A2:Q2"/>
    <mergeCell ref="A3:C3"/>
    <mergeCell ref="A4:A5"/>
    <mergeCell ref="B4:E4"/>
    <mergeCell ref="F4:H4"/>
    <mergeCell ref="I4:K4"/>
    <mergeCell ref="L4:N4"/>
    <mergeCell ref="O4:Q4"/>
  </mergeCells>
  <printOptions horizontalCentered="1"/>
  <pageMargins left="1" right="1" top="1" bottom="1" header="1" footer="1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0"/>
  <sheetViews>
    <sheetView rightToLeft="1" view="pageBreakPreview" zoomScaleSheetLayoutView="100" workbookViewId="0">
      <selection activeCell="J9" sqref="J9"/>
    </sheetView>
  </sheetViews>
  <sheetFormatPr defaultRowHeight="15"/>
  <cols>
    <col min="1" max="1" width="17.42578125" style="147" customWidth="1"/>
    <col min="2" max="3" width="8.28515625" style="147" customWidth="1"/>
    <col min="4" max="4" width="7.7109375" style="147" customWidth="1"/>
    <col min="5" max="5" width="7.5703125" style="147" customWidth="1"/>
    <col min="6" max="8" width="7.85546875" style="147" customWidth="1"/>
    <col min="9" max="14" width="7.5703125" style="147" customWidth="1"/>
    <col min="15" max="16" width="8.85546875" style="147" customWidth="1"/>
    <col min="17" max="17" width="11.42578125" style="147" customWidth="1"/>
    <col min="18" max="18" width="10.140625" style="147" customWidth="1"/>
    <col min="19" max="16384" width="9.140625" style="147"/>
  </cols>
  <sheetData>
    <row r="1" spans="1:17" ht="39.75" customHeight="1">
      <c r="A1" s="737" t="s">
        <v>134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737"/>
      <c r="Q1" s="737"/>
    </row>
    <row r="2" spans="1:17" ht="27" customHeight="1" thickBot="1">
      <c r="A2" s="148" t="s">
        <v>135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ht="27.75" customHeight="1" thickTop="1">
      <c r="A3" s="743" t="s">
        <v>136</v>
      </c>
      <c r="B3" s="741" t="s">
        <v>119</v>
      </c>
      <c r="C3" s="741"/>
      <c r="D3" s="741"/>
      <c r="E3" s="741"/>
      <c r="F3" s="742" t="s">
        <v>9</v>
      </c>
      <c r="G3" s="742"/>
      <c r="H3" s="742"/>
      <c r="I3" s="742" t="s">
        <v>120</v>
      </c>
      <c r="J3" s="742"/>
      <c r="K3" s="742"/>
      <c r="L3" s="742" t="s">
        <v>121</v>
      </c>
      <c r="M3" s="742"/>
      <c r="N3" s="742"/>
      <c r="O3" s="742" t="s">
        <v>122</v>
      </c>
      <c r="P3" s="742"/>
      <c r="Q3" s="742"/>
    </row>
    <row r="4" spans="1:17" ht="32.25" customHeight="1" thickBot="1">
      <c r="A4" s="744"/>
      <c r="B4" s="128" t="s">
        <v>123</v>
      </c>
      <c r="C4" s="129" t="s">
        <v>124</v>
      </c>
      <c r="D4" s="129" t="s">
        <v>125</v>
      </c>
      <c r="E4" s="129" t="s">
        <v>126</v>
      </c>
      <c r="F4" s="130" t="s">
        <v>16</v>
      </c>
      <c r="G4" s="130" t="s">
        <v>17</v>
      </c>
      <c r="H4" s="130" t="s">
        <v>18</v>
      </c>
      <c r="I4" s="130" t="s">
        <v>16</v>
      </c>
      <c r="J4" s="130" t="s">
        <v>17</v>
      </c>
      <c r="K4" s="130" t="s">
        <v>18</v>
      </c>
      <c r="L4" s="130" t="s">
        <v>16</v>
      </c>
      <c r="M4" s="130" t="s">
        <v>17</v>
      </c>
      <c r="N4" s="130" t="s">
        <v>18</v>
      </c>
      <c r="O4" s="130" t="s">
        <v>16</v>
      </c>
      <c r="P4" s="130" t="s">
        <v>17</v>
      </c>
      <c r="Q4" s="130" t="s">
        <v>18</v>
      </c>
    </row>
    <row r="5" spans="1:17" ht="25.5" customHeight="1">
      <c r="A5" s="131" t="s">
        <v>137</v>
      </c>
      <c r="B5" s="132">
        <v>5</v>
      </c>
      <c r="C5" s="133" t="s">
        <v>128</v>
      </c>
      <c r="D5" s="133" t="s">
        <v>128</v>
      </c>
      <c r="E5" s="133" t="s">
        <v>128</v>
      </c>
      <c r="F5" s="134">
        <v>6</v>
      </c>
      <c r="G5" s="134">
        <v>1</v>
      </c>
      <c r="H5" s="134">
        <f>G5+F5</f>
        <v>7</v>
      </c>
      <c r="I5" s="134">
        <v>0</v>
      </c>
      <c r="J5" s="134">
        <v>0</v>
      </c>
      <c r="K5" s="134">
        <v>0</v>
      </c>
      <c r="L5" s="134">
        <v>0</v>
      </c>
      <c r="M5" s="134">
        <v>0</v>
      </c>
      <c r="N5" s="134">
        <v>0</v>
      </c>
      <c r="O5" s="134">
        <v>6</v>
      </c>
      <c r="P5" s="134">
        <v>1</v>
      </c>
      <c r="Q5" s="134">
        <f>P5+O5</f>
        <v>7</v>
      </c>
    </row>
    <row r="6" spans="1:17" ht="28.5" customHeight="1">
      <c r="A6" s="149" t="s">
        <v>138</v>
      </c>
      <c r="B6" s="150">
        <v>89</v>
      </c>
      <c r="C6" s="150">
        <v>0</v>
      </c>
      <c r="D6" s="150">
        <v>0</v>
      </c>
      <c r="E6" s="150">
        <v>0</v>
      </c>
      <c r="F6" s="150">
        <v>548</v>
      </c>
      <c r="G6" s="150">
        <v>89</v>
      </c>
      <c r="H6" s="150">
        <f>G6+F6</f>
        <v>637</v>
      </c>
      <c r="I6" s="150">
        <v>0</v>
      </c>
      <c r="J6" s="150">
        <v>0</v>
      </c>
      <c r="K6" s="150">
        <f>SUM(I6:J6)</f>
        <v>0</v>
      </c>
      <c r="L6" s="150">
        <v>0</v>
      </c>
      <c r="M6" s="150">
        <v>0</v>
      </c>
      <c r="N6" s="150">
        <f>SUM(L6:M6)</f>
        <v>0</v>
      </c>
      <c r="O6" s="150">
        <v>548</v>
      </c>
      <c r="P6" s="150">
        <v>89</v>
      </c>
      <c r="Q6" s="150">
        <f>SUM(O6:P6)</f>
        <v>637</v>
      </c>
    </row>
    <row r="7" spans="1:17" ht="28.5" customHeight="1">
      <c r="A7" s="149" t="s">
        <v>139</v>
      </c>
      <c r="B7" s="150">
        <v>9</v>
      </c>
      <c r="C7" s="150">
        <v>0</v>
      </c>
      <c r="D7" s="150">
        <v>0</v>
      </c>
      <c r="E7" s="150">
        <v>0</v>
      </c>
      <c r="F7" s="150">
        <v>41</v>
      </c>
      <c r="G7" s="150">
        <v>20</v>
      </c>
      <c r="H7" s="150">
        <f>G7+F7</f>
        <v>61</v>
      </c>
      <c r="I7" s="150">
        <v>0</v>
      </c>
      <c r="J7" s="150">
        <v>0</v>
      </c>
      <c r="K7" s="150">
        <v>0</v>
      </c>
      <c r="L7" s="150">
        <v>0</v>
      </c>
      <c r="M7" s="150">
        <v>0</v>
      </c>
      <c r="N7" s="150">
        <v>0</v>
      </c>
      <c r="O7" s="150">
        <v>41</v>
      </c>
      <c r="P7" s="150">
        <v>20</v>
      </c>
      <c r="Q7" s="150">
        <f>P7+O7</f>
        <v>61</v>
      </c>
    </row>
    <row r="8" spans="1:17" ht="27" customHeight="1">
      <c r="A8" s="151" t="s">
        <v>140</v>
      </c>
      <c r="B8" s="152">
        <v>13</v>
      </c>
      <c r="C8" s="152">
        <v>0</v>
      </c>
      <c r="D8" s="152">
        <v>0</v>
      </c>
      <c r="E8" s="152">
        <v>0</v>
      </c>
      <c r="F8" s="152">
        <v>116</v>
      </c>
      <c r="G8" s="152">
        <v>19</v>
      </c>
      <c r="H8" s="152">
        <f>G8+F8</f>
        <v>135</v>
      </c>
      <c r="I8" s="152">
        <v>0</v>
      </c>
      <c r="J8" s="152">
        <v>0</v>
      </c>
      <c r="K8" s="152">
        <f t="shared" ref="K8:K17" si="0">SUM(I8:J8)</f>
        <v>0</v>
      </c>
      <c r="L8" s="152">
        <v>0</v>
      </c>
      <c r="M8" s="152">
        <v>0</v>
      </c>
      <c r="N8" s="152">
        <f t="shared" ref="N8:N17" si="1">SUM(L8:M8)</f>
        <v>0</v>
      </c>
      <c r="O8" s="152">
        <v>116</v>
      </c>
      <c r="P8" s="152">
        <v>19</v>
      </c>
      <c r="Q8" s="152">
        <f t="shared" ref="Q8:Q17" si="2">SUM(O8:P8)</f>
        <v>135</v>
      </c>
    </row>
    <row r="9" spans="1:17" ht="28.5" customHeight="1">
      <c r="A9" s="151" t="s">
        <v>141</v>
      </c>
      <c r="B9" s="152">
        <v>4</v>
      </c>
      <c r="C9" s="152">
        <v>0</v>
      </c>
      <c r="D9" s="152">
        <v>0</v>
      </c>
      <c r="E9" s="152">
        <v>0</v>
      </c>
      <c r="F9" s="152">
        <v>10</v>
      </c>
      <c r="G9" s="152">
        <v>0</v>
      </c>
      <c r="H9" s="152">
        <f t="shared" ref="H9:H17" si="3">SUM(F9:G9)</f>
        <v>10</v>
      </c>
      <c r="I9" s="152">
        <v>0</v>
      </c>
      <c r="J9" s="152">
        <v>0</v>
      </c>
      <c r="K9" s="152">
        <v>0</v>
      </c>
      <c r="L9" s="152">
        <v>0</v>
      </c>
      <c r="M9" s="152">
        <v>0</v>
      </c>
      <c r="N9" s="152">
        <f t="shared" si="1"/>
        <v>0</v>
      </c>
      <c r="O9" s="152">
        <v>10</v>
      </c>
      <c r="P9" s="152">
        <v>0</v>
      </c>
      <c r="Q9" s="152">
        <f t="shared" si="2"/>
        <v>10</v>
      </c>
    </row>
    <row r="10" spans="1:17" ht="28.5" customHeight="1">
      <c r="A10" s="151" t="s">
        <v>142</v>
      </c>
      <c r="B10" s="152">
        <v>6</v>
      </c>
      <c r="C10" s="152">
        <v>0</v>
      </c>
      <c r="D10" s="152">
        <v>0</v>
      </c>
      <c r="E10" s="152">
        <v>0</v>
      </c>
      <c r="F10" s="152">
        <v>27</v>
      </c>
      <c r="G10" s="152">
        <v>10</v>
      </c>
      <c r="H10" s="152">
        <f t="shared" si="3"/>
        <v>37</v>
      </c>
      <c r="I10" s="152">
        <v>0</v>
      </c>
      <c r="J10" s="152">
        <v>0</v>
      </c>
      <c r="K10" s="152">
        <f t="shared" si="0"/>
        <v>0</v>
      </c>
      <c r="L10" s="152">
        <v>0</v>
      </c>
      <c r="M10" s="152">
        <v>0</v>
      </c>
      <c r="N10" s="152">
        <f t="shared" si="1"/>
        <v>0</v>
      </c>
      <c r="O10" s="152">
        <v>27</v>
      </c>
      <c r="P10" s="152">
        <v>10</v>
      </c>
      <c r="Q10" s="152">
        <f t="shared" si="2"/>
        <v>37</v>
      </c>
    </row>
    <row r="11" spans="1:17" ht="28.5" customHeight="1">
      <c r="A11" s="151" t="s">
        <v>143</v>
      </c>
      <c r="B11" s="152">
        <v>3</v>
      </c>
      <c r="C11" s="152">
        <v>0</v>
      </c>
      <c r="D11" s="152">
        <v>0</v>
      </c>
      <c r="E11" s="152">
        <v>0</v>
      </c>
      <c r="F11" s="152">
        <v>6</v>
      </c>
      <c r="G11" s="152">
        <v>3</v>
      </c>
      <c r="H11" s="152">
        <f>G11+F11</f>
        <v>9</v>
      </c>
      <c r="I11" s="152">
        <v>0</v>
      </c>
      <c r="J11" s="152">
        <v>0</v>
      </c>
      <c r="K11" s="152">
        <v>0</v>
      </c>
      <c r="L11" s="152">
        <v>0</v>
      </c>
      <c r="M11" s="152">
        <v>0</v>
      </c>
      <c r="N11" s="152">
        <f t="shared" si="1"/>
        <v>0</v>
      </c>
      <c r="O11" s="152">
        <v>6</v>
      </c>
      <c r="P11" s="152">
        <v>3</v>
      </c>
      <c r="Q11" s="152">
        <f t="shared" si="2"/>
        <v>9</v>
      </c>
    </row>
    <row r="12" spans="1:17" ht="28.5" customHeight="1">
      <c r="A12" s="151" t="s">
        <v>144</v>
      </c>
      <c r="B12" s="152">
        <v>16</v>
      </c>
      <c r="C12" s="152">
        <v>0</v>
      </c>
      <c r="D12" s="152">
        <v>0</v>
      </c>
      <c r="E12" s="152">
        <v>0</v>
      </c>
      <c r="F12" s="152">
        <v>29</v>
      </c>
      <c r="G12" s="152">
        <v>2</v>
      </c>
      <c r="H12" s="152">
        <f>G12+F12</f>
        <v>31</v>
      </c>
      <c r="I12" s="152">
        <v>0</v>
      </c>
      <c r="J12" s="152">
        <v>0</v>
      </c>
      <c r="K12" s="152">
        <v>0</v>
      </c>
      <c r="L12" s="152">
        <v>0</v>
      </c>
      <c r="M12" s="152">
        <v>0</v>
      </c>
      <c r="N12" s="152">
        <f t="shared" si="1"/>
        <v>0</v>
      </c>
      <c r="O12" s="152">
        <v>29</v>
      </c>
      <c r="P12" s="152">
        <v>2</v>
      </c>
      <c r="Q12" s="152">
        <f t="shared" si="2"/>
        <v>31</v>
      </c>
    </row>
    <row r="13" spans="1:17" ht="28.5" customHeight="1">
      <c r="A13" s="151" t="s">
        <v>145</v>
      </c>
      <c r="B13" s="152">
        <v>1</v>
      </c>
      <c r="C13" s="152">
        <v>0</v>
      </c>
      <c r="D13" s="152">
        <v>0</v>
      </c>
      <c r="E13" s="152">
        <v>0</v>
      </c>
      <c r="F13" s="152">
        <v>2</v>
      </c>
      <c r="G13" s="152">
        <v>0</v>
      </c>
      <c r="H13" s="152">
        <f t="shared" si="3"/>
        <v>2</v>
      </c>
      <c r="I13" s="152">
        <v>0</v>
      </c>
      <c r="J13" s="152">
        <v>0</v>
      </c>
      <c r="K13" s="152">
        <f t="shared" si="0"/>
        <v>0</v>
      </c>
      <c r="L13" s="152">
        <v>0</v>
      </c>
      <c r="M13" s="152">
        <v>0</v>
      </c>
      <c r="N13" s="152">
        <f t="shared" si="1"/>
        <v>0</v>
      </c>
      <c r="O13" s="152">
        <v>2</v>
      </c>
      <c r="P13" s="152">
        <v>0</v>
      </c>
      <c r="Q13" s="152">
        <f t="shared" si="2"/>
        <v>2</v>
      </c>
    </row>
    <row r="14" spans="1:17" ht="27" customHeight="1">
      <c r="A14" s="151" t="s">
        <v>146</v>
      </c>
      <c r="B14" s="152">
        <v>5</v>
      </c>
      <c r="C14" s="152">
        <v>0</v>
      </c>
      <c r="D14" s="152">
        <v>0</v>
      </c>
      <c r="E14" s="152">
        <v>0</v>
      </c>
      <c r="F14" s="152">
        <v>24</v>
      </c>
      <c r="G14" s="152">
        <v>1</v>
      </c>
      <c r="H14" s="152">
        <f t="shared" si="3"/>
        <v>25</v>
      </c>
      <c r="I14" s="152">
        <v>0</v>
      </c>
      <c r="J14" s="152">
        <v>0</v>
      </c>
      <c r="K14" s="152">
        <f t="shared" si="0"/>
        <v>0</v>
      </c>
      <c r="L14" s="152">
        <v>0</v>
      </c>
      <c r="M14" s="152">
        <v>0</v>
      </c>
      <c r="N14" s="152">
        <f t="shared" si="1"/>
        <v>0</v>
      </c>
      <c r="O14" s="152">
        <v>24</v>
      </c>
      <c r="P14" s="152">
        <v>1</v>
      </c>
      <c r="Q14" s="152">
        <f t="shared" si="2"/>
        <v>25</v>
      </c>
    </row>
    <row r="15" spans="1:17" ht="28.5" customHeight="1">
      <c r="A15" s="151" t="s">
        <v>147</v>
      </c>
      <c r="B15" s="152">
        <v>101</v>
      </c>
      <c r="C15" s="152">
        <v>2</v>
      </c>
      <c r="D15" s="152">
        <v>0</v>
      </c>
      <c r="E15" s="152">
        <v>0</v>
      </c>
      <c r="F15" s="152">
        <v>964</v>
      </c>
      <c r="G15" s="152">
        <v>161</v>
      </c>
      <c r="H15" s="152">
        <f t="shared" si="3"/>
        <v>1125</v>
      </c>
      <c r="I15" s="152">
        <v>0</v>
      </c>
      <c r="J15" s="152">
        <v>1</v>
      </c>
      <c r="K15" s="152">
        <v>1</v>
      </c>
      <c r="L15" s="152">
        <v>0</v>
      </c>
      <c r="M15" s="152">
        <v>0</v>
      </c>
      <c r="N15" s="152">
        <f t="shared" si="1"/>
        <v>0</v>
      </c>
      <c r="O15" s="152">
        <v>964</v>
      </c>
      <c r="P15" s="152">
        <v>160</v>
      </c>
      <c r="Q15" s="152">
        <f t="shared" si="2"/>
        <v>1124</v>
      </c>
    </row>
    <row r="16" spans="1:17" ht="28.5" customHeight="1">
      <c r="A16" s="151" t="s">
        <v>148</v>
      </c>
      <c r="B16" s="152">
        <v>2</v>
      </c>
      <c r="C16" s="152">
        <v>7</v>
      </c>
      <c r="D16" s="152">
        <v>0</v>
      </c>
      <c r="E16" s="152">
        <v>0</v>
      </c>
      <c r="F16" s="152">
        <v>173</v>
      </c>
      <c r="G16" s="152">
        <v>6</v>
      </c>
      <c r="H16" s="152">
        <f t="shared" si="3"/>
        <v>179</v>
      </c>
      <c r="I16" s="152">
        <v>12</v>
      </c>
      <c r="J16" s="152">
        <v>1</v>
      </c>
      <c r="K16" s="152">
        <f t="shared" si="0"/>
        <v>13</v>
      </c>
      <c r="L16" s="152">
        <v>0</v>
      </c>
      <c r="M16" s="152">
        <v>0</v>
      </c>
      <c r="N16" s="152">
        <f t="shared" si="1"/>
        <v>0</v>
      </c>
      <c r="O16" s="152">
        <v>161</v>
      </c>
      <c r="P16" s="152">
        <v>5</v>
      </c>
      <c r="Q16" s="152">
        <f t="shared" si="2"/>
        <v>166</v>
      </c>
    </row>
    <row r="17" spans="1:17" ht="28.5" customHeight="1">
      <c r="A17" s="153" t="s">
        <v>149</v>
      </c>
      <c r="B17" s="154">
        <v>100</v>
      </c>
      <c r="C17" s="154">
        <v>0</v>
      </c>
      <c r="D17" s="154">
        <v>0</v>
      </c>
      <c r="E17" s="154">
        <v>0</v>
      </c>
      <c r="F17" s="154">
        <v>761</v>
      </c>
      <c r="G17" s="154">
        <v>171</v>
      </c>
      <c r="H17" s="154">
        <f t="shared" si="3"/>
        <v>932</v>
      </c>
      <c r="I17" s="154">
        <v>0</v>
      </c>
      <c r="J17" s="154">
        <v>0</v>
      </c>
      <c r="K17" s="154">
        <f t="shared" si="0"/>
        <v>0</v>
      </c>
      <c r="L17" s="154">
        <v>1</v>
      </c>
      <c r="M17" s="154">
        <v>0</v>
      </c>
      <c r="N17" s="154">
        <f t="shared" si="1"/>
        <v>1</v>
      </c>
      <c r="O17" s="154">
        <v>760</v>
      </c>
      <c r="P17" s="154">
        <v>171</v>
      </c>
      <c r="Q17" s="154">
        <f t="shared" si="2"/>
        <v>931</v>
      </c>
    </row>
    <row r="18" spans="1:17" ht="28.5" customHeight="1" thickBot="1">
      <c r="A18" s="155" t="s">
        <v>150</v>
      </c>
      <c r="B18" s="156">
        <v>161</v>
      </c>
      <c r="C18" s="156">
        <v>0</v>
      </c>
      <c r="D18" s="156">
        <v>0</v>
      </c>
      <c r="E18" s="156">
        <v>0</v>
      </c>
      <c r="F18" s="156">
        <v>1430</v>
      </c>
      <c r="G18" s="156">
        <v>341</v>
      </c>
      <c r="H18" s="156">
        <f>SUM(F18:G18)</f>
        <v>1771</v>
      </c>
      <c r="I18" s="156">
        <v>1</v>
      </c>
      <c r="J18" s="156">
        <v>2</v>
      </c>
      <c r="K18" s="156">
        <f>SUM(I18:J18)</f>
        <v>3</v>
      </c>
      <c r="L18" s="156">
        <v>0</v>
      </c>
      <c r="M18" s="156">
        <v>0</v>
      </c>
      <c r="N18" s="156">
        <f>SUM(L18:M18)</f>
        <v>0</v>
      </c>
      <c r="O18" s="156">
        <v>1429</v>
      </c>
      <c r="P18" s="156">
        <v>339</v>
      </c>
      <c r="Q18" s="156">
        <f>SUM(O18:P18)</f>
        <v>1768</v>
      </c>
    </row>
    <row r="19" spans="1:17" ht="24" customHeight="1" thickBot="1">
      <c r="A19" s="157" t="s">
        <v>23</v>
      </c>
      <c r="B19" s="158">
        <f>B5+B6+B7+B8+B9+B10+B11+B12+B13+B14+B15+B16+B17+B18</f>
        <v>515</v>
      </c>
      <c r="C19" s="158">
        <f t="shared" ref="C19:N19" si="4">SUM(C6:C18)</f>
        <v>9</v>
      </c>
      <c r="D19" s="158">
        <f t="shared" si="4"/>
        <v>0</v>
      </c>
      <c r="E19" s="158">
        <f t="shared" si="4"/>
        <v>0</v>
      </c>
      <c r="F19" s="158">
        <f>F5+F6+F7+F8+F9+F10+F11+F12+F13+F14+F15+F16+F17+F18</f>
        <v>4137</v>
      </c>
      <c r="G19" s="158">
        <f>G5+G6+G7+G8+G9+G10+G11+G12+G14+G15+G16+G17+G18</f>
        <v>824</v>
      </c>
      <c r="H19" s="158">
        <f>H5+H6+H7+H8+H9+H10+H11+H12+H13+H14+H15+H16+H17+H18</f>
        <v>4961</v>
      </c>
      <c r="I19" s="158">
        <f t="shared" si="4"/>
        <v>13</v>
      </c>
      <c r="J19" s="158">
        <f t="shared" si="4"/>
        <v>4</v>
      </c>
      <c r="K19" s="158">
        <f t="shared" si="4"/>
        <v>17</v>
      </c>
      <c r="L19" s="158">
        <f t="shared" si="4"/>
        <v>1</v>
      </c>
      <c r="M19" s="158">
        <f t="shared" si="4"/>
        <v>0</v>
      </c>
      <c r="N19" s="158">
        <f t="shared" si="4"/>
        <v>1</v>
      </c>
      <c r="O19" s="158">
        <f>O5+O6+O7+O8+O9+O10+O11+O12+O13+O14+O15+O16+O17+O18</f>
        <v>4123</v>
      </c>
      <c r="P19" s="158">
        <f>P5+P6+P7+P8+P9+P10+P11+P12+P14+P15+P16+P17+P18</f>
        <v>820</v>
      </c>
      <c r="Q19" s="158">
        <f>Q5+Q6+Q7+Q8+Q9+Q10+Q11+Q12+Q13+Q14+Q15+Q16+Q17+Q18</f>
        <v>4943</v>
      </c>
    </row>
    <row r="20" spans="1:17" ht="15.75" thickTop="1"/>
  </sheetData>
  <mergeCells count="7">
    <mergeCell ref="A1:Q1"/>
    <mergeCell ref="A3:A4"/>
    <mergeCell ref="B3:E3"/>
    <mergeCell ref="F3:H3"/>
    <mergeCell ref="I3:K3"/>
    <mergeCell ref="L3:N3"/>
    <mergeCell ref="O3:Q3"/>
  </mergeCells>
  <printOptions horizontalCentered="1"/>
  <pageMargins left="1" right="1" top="1" bottom="1" header="1" footer="1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26"/>
  <sheetViews>
    <sheetView rightToLeft="1" view="pageBreakPreview" topLeftCell="A17" zoomScaleSheetLayoutView="100" workbookViewId="0">
      <selection activeCell="J41" sqref="J41"/>
    </sheetView>
  </sheetViews>
  <sheetFormatPr defaultRowHeight="12.75"/>
  <cols>
    <col min="1" max="1" width="16.140625" customWidth="1"/>
    <col min="2" max="2" width="12.28515625" customWidth="1"/>
    <col min="3" max="3" width="9.28515625" customWidth="1"/>
    <col min="4" max="4" width="7.7109375" customWidth="1"/>
    <col min="5" max="5" width="8.42578125" customWidth="1"/>
    <col min="6" max="6" width="7.7109375" customWidth="1"/>
    <col min="7" max="14" width="7.42578125" customWidth="1"/>
    <col min="15" max="17" width="8.42578125" customWidth="1"/>
    <col min="249" max="249" width="16.7109375" customWidth="1"/>
    <col min="250" max="250" width="9.7109375" customWidth="1"/>
    <col min="251" max="265" width="6.7109375" customWidth="1"/>
    <col min="266" max="266" width="5.140625" customWidth="1"/>
    <col min="267" max="267" width="5.28515625" customWidth="1"/>
    <col min="268" max="269" width="9.42578125" customWidth="1"/>
    <col min="505" max="505" width="16.7109375" customWidth="1"/>
    <col min="506" max="506" width="9.7109375" customWidth="1"/>
    <col min="507" max="521" width="6.7109375" customWidth="1"/>
    <col min="522" max="522" width="5.140625" customWidth="1"/>
    <col min="523" max="523" width="5.28515625" customWidth="1"/>
    <col min="524" max="525" width="9.42578125" customWidth="1"/>
    <col min="761" max="761" width="16.7109375" customWidth="1"/>
    <col min="762" max="762" width="9.7109375" customWidth="1"/>
    <col min="763" max="777" width="6.7109375" customWidth="1"/>
    <col min="778" max="778" width="5.140625" customWidth="1"/>
    <col min="779" max="779" width="5.28515625" customWidth="1"/>
    <col min="780" max="781" width="9.42578125" customWidth="1"/>
    <col min="1017" max="1017" width="16.7109375" customWidth="1"/>
    <col min="1018" max="1018" width="9.7109375" customWidth="1"/>
    <col min="1019" max="1033" width="6.7109375" customWidth="1"/>
    <col min="1034" max="1034" width="5.140625" customWidth="1"/>
    <col min="1035" max="1035" width="5.28515625" customWidth="1"/>
    <col min="1036" max="1037" width="9.42578125" customWidth="1"/>
    <col min="1273" max="1273" width="16.7109375" customWidth="1"/>
    <col min="1274" max="1274" width="9.7109375" customWidth="1"/>
    <col min="1275" max="1289" width="6.7109375" customWidth="1"/>
    <col min="1290" max="1290" width="5.140625" customWidth="1"/>
    <col min="1291" max="1291" width="5.28515625" customWidth="1"/>
    <col min="1292" max="1293" width="9.42578125" customWidth="1"/>
    <col min="1529" max="1529" width="16.7109375" customWidth="1"/>
    <col min="1530" max="1530" width="9.7109375" customWidth="1"/>
    <col min="1531" max="1545" width="6.7109375" customWidth="1"/>
    <col min="1546" max="1546" width="5.140625" customWidth="1"/>
    <col min="1547" max="1547" width="5.28515625" customWidth="1"/>
    <col min="1548" max="1549" width="9.42578125" customWidth="1"/>
    <col min="1785" max="1785" width="16.7109375" customWidth="1"/>
    <col min="1786" max="1786" width="9.7109375" customWidth="1"/>
    <col min="1787" max="1801" width="6.7109375" customWidth="1"/>
    <col min="1802" max="1802" width="5.140625" customWidth="1"/>
    <col min="1803" max="1803" width="5.28515625" customWidth="1"/>
    <col min="1804" max="1805" width="9.42578125" customWidth="1"/>
    <col min="2041" max="2041" width="16.7109375" customWidth="1"/>
    <col min="2042" max="2042" width="9.7109375" customWidth="1"/>
    <col min="2043" max="2057" width="6.7109375" customWidth="1"/>
    <col min="2058" max="2058" width="5.140625" customWidth="1"/>
    <col min="2059" max="2059" width="5.28515625" customWidth="1"/>
    <col min="2060" max="2061" width="9.42578125" customWidth="1"/>
    <col min="2297" max="2297" width="16.7109375" customWidth="1"/>
    <col min="2298" max="2298" width="9.7109375" customWidth="1"/>
    <col min="2299" max="2313" width="6.7109375" customWidth="1"/>
    <col min="2314" max="2314" width="5.140625" customWidth="1"/>
    <col min="2315" max="2315" width="5.28515625" customWidth="1"/>
    <col min="2316" max="2317" width="9.42578125" customWidth="1"/>
    <col min="2553" max="2553" width="16.7109375" customWidth="1"/>
    <col min="2554" max="2554" width="9.7109375" customWidth="1"/>
    <col min="2555" max="2569" width="6.7109375" customWidth="1"/>
    <col min="2570" max="2570" width="5.140625" customWidth="1"/>
    <col min="2571" max="2571" width="5.28515625" customWidth="1"/>
    <col min="2572" max="2573" width="9.42578125" customWidth="1"/>
    <col min="2809" max="2809" width="16.7109375" customWidth="1"/>
    <col min="2810" max="2810" width="9.7109375" customWidth="1"/>
    <col min="2811" max="2825" width="6.7109375" customWidth="1"/>
    <col min="2826" max="2826" width="5.140625" customWidth="1"/>
    <col min="2827" max="2827" width="5.28515625" customWidth="1"/>
    <col min="2828" max="2829" width="9.42578125" customWidth="1"/>
    <col min="3065" max="3065" width="16.7109375" customWidth="1"/>
    <col min="3066" max="3066" width="9.7109375" customWidth="1"/>
    <col min="3067" max="3081" width="6.7109375" customWidth="1"/>
    <col min="3082" max="3082" width="5.140625" customWidth="1"/>
    <col min="3083" max="3083" width="5.28515625" customWidth="1"/>
    <col min="3084" max="3085" width="9.42578125" customWidth="1"/>
    <col min="3321" max="3321" width="16.7109375" customWidth="1"/>
    <col min="3322" max="3322" width="9.7109375" customWidth="1"/>
    <col min="3323" max="3337" width="6.7109375" customWidth="1"/>
    <col min="3338" max="3338" width="5.140625" customWidth="1"/>
    <col min="3339" max="3339" width="5.28515625" customWidth="1"/>
    <col min="3340" max="3341" width="9.42578125" customWidth="1"/>
    <col min="3577" max="3577" width="16.7109375" customWidth="1"/>
    <col min="3578" max="3578" width="9.7109375" customWidth="1"/>
    <col min="3579" max="3593" width="6.7109375" customWidth="1"/>
    <col min="3594" max="3594" width="5.140625" customWidth="1"/>
    <col min="3595" max="3595" width="5.28515625" customWidth="1"/>
    <col min="3596" max="3597" width="9.42578125" customWidth="1"/>
    <col min="3833" max="3833" width="16.7109375" customWidth="1"/>
    <col min="3834" max="3834" width="9.7109375" customWidth="1"/>
    <col min="3835" max="3849" width="6.7109375" customWidth="1"/>
    <col min="3850" max="3850" width="5.140625" customWidth="1"/>
    <col min="3851" max="3851" width="5.28515625" customWidth="1"/>
    <col min="3852" max="3853" width="9.42578125" customWidth="1"/>
    <col min="4089" max="4089" width="16.7109375" customWidth="1"/>
    <col min="4090" max="4090" width="9.7109375" customWidth="1"/>
    <col min="4091" max="4105" width="6.7109375" customWidth="1"/>
    <col min="4106" max="4106" width="5.140625" customWidth="1"/>
    <col min="4107" max="4107" width="5.28515625" customWidth="1"/>
    <col min="4108" max="4109" width="9.42578125" customWidth="1"/>
    <col min="4345" max="4345" width="16.7109375" customWidth="1"/>
    <col min="4346" max="4346" width="9.7109375" customWidth="1"/>
    <col min="4347" max="4361" width="6.7109375" customWidth="1"/>
    <col min="4362" max="4362" width="5.140625" customWidth="1"/>
    <col min="4363" max="4363" width="5.28515625" customWidth="1"/>
    <col min="4364" max="4365" width="9.42578125" customWidth="1"/>
    <col min="4601" max="4601" width="16.7109375" customWidth="1"/>
    <col min="4602" max="4602" width="9.7109375" customWidth="1"/>
    <col min="4603" max="4617" width="6.7109375" customWidth="1"/>
    <col min="4618" max="4618" width="5.140625" customWidth="1"/>
    <col min="4619" max="4619" width="5.28515625" customWidth="1"/>
    <col min="4620" max="4621" width="9.42578125" customWidth="1"/>
    <col min="4857" max="4857" width="16.7109375" customWidth="1"/>
    <col min="4858" max="4858" width="9.7109375" customWidth="1"/>
    <col min="4859" max="4873" width="6.7109375" customWidth="1"/>
    <col min="4874" max="4874" width="5.140625" customWidth="1"/>
    <col min="4875" max="4875" width="5.28515625" customWidth="1"/>
    <col min="4876" max="4877" width="9.42578125" customWidth="1"/>
    <col min="5113" max="5113" width="16.7109375" customWidth="1"/>
    <col min="5114" max="5114" width="9.7109375" customWidth="1"/>
    <col min="5115" max="5129" width="6.7109375" customWidth="1"/>
    <col min="5130" max="5130" width="5.140625" customWidth="1"/>
    <col min="5131" max="5131" width="5.28515625" customWidth="1"/>
    <col min="5132" max="5133" width="9.42578125" customWidth="1"/>
    <col min="5369" max="5369" width="16.7109375" customWidth="1"/>
    <col min="5370" max="5370" width="9.7109375" customWidth="1"/>
    <col min="5371" max="5385" width="6.7109375" customWidth="1"/>
    <col min="5386" max="5386" width="5.140625" customWidth="1"/>
    <col min="5387" max="5387" width="5.28515625" customWidth="1"/>
    <col min="5388" max="5389" width="9.42578125" customWidth="1"/>
    <col min="5625" max="5625" width="16.7109375" customWidth="1"/>
    <col min="5626" max="5626" width="9.7109375" customWidth="1"/>
    <col min="5627" max="5641" width="6.7109375" customWidth="1"/>
    <col min="5642" max="5642" width="5.140625" customWidth="1"/>
    <col min="5643" max="5643" width="5.28515625" customWidth="1"/>
    <col min="5644" max="5645" width="9.42578125" customWidth="1"/>
    <col min="5881" max="5881" width="16.7109375" customWidth="1"/>
    <col min="5882" max="5882" width="9.7109375" customWidth="1"/>
    <col min="5883" max="5897" width="6.7109375" customWidth="1"/>
    <col min="5898" max="5898" width="5.140625" customWidth="1"/>
    <col min="5899" max="5899" width="5.28515625" customWidth="1"/>
    <col min="5900" max="5901" width="9.42578125" customWidth="1"/>
    <col min="6137" max="6137" width="16.7109375" customWidth="1"/>
    <col min="6138" max="6138" width="9.7109375" customWidth="1"/>
    <col min="6139" max="6153" width="6.7109375" customWidth="1"/>
    <col min="6154" max="6154" width="5.140625" customWidth="1"/>
    <col min="6155" max="6155" width="5.28515625" customWidth="1"/>
    <col min="6156" max="6157" width="9.42578125" customWidth="1"/>
    <col min="6393" max="6393" width="16.7109375" customWidth="1"/>
    <col min="6394" max="6394" width="9.7109375" customWidth="1"/>
    <col min="6395" max="6409" width="6.7109375" customWidth="1"/>
    <col min="6410" max="6410" width="5.140625" customWidth="1"/>
    <col min="6411" max="6411" width="5.28515625" customWidth="1"/>
    <col min="6412" max="6413" width="9.42578125" customWidth="1"/>
    <col min="6649" max="6649" width="16.7109375" customWidth="1"/>
    <col min="6650" max="6650" width="9.7109375" customWidth="1"/>
    <col min="6651" max="6665" width="6.7109375" customWidth="1"/>
    <col min="6666" max="6666" width="5.140625" customWidth="1"/>
    <col min="6667" max="6667" width="5.28515625" customWidth="1"/>
    <col min="6668" max="6669" width="9.42578125" customWidth="1"/>
    <col min="6905" max="6905" width="16.7109375" customWidth="1"/>
    <col min="6906" max="6906" width="9.7109375" customWidth="1"/>
    <col min="6907" max="6921" width="6.7109375" customWidth="1"/>
    <col min="6922" max="6922" width="5.140625" customWidth="1"/>
    <col min="6923" max="6923" width="5.28515625" customWidth="1"/>
    <col min="6924" max="6925" width="9.42578125" customWidth="1"/>
    <col min="7161" max="7161" width="16.7109375" customWidth="1"/>
    <col min="7162" max="7162" width="9.7109375" customWidth="1"/>
    <col min="7163" max="7177" width="6.7109375" customWidth="1"/>
    <col min="7178" max="7178" width="5.140625" customWidth="1"/>
    <col min="7179" max="7179" width="5.28515625" customWidth="1"/>
    <col min="7180" max="7181" width="9.42578125" customWidth="1"/>
    <col min="7417" max="7417" width="16.7109375" customWidth="1"/>
    <col min="7418" max="7418" width="9.7109375" customWidth="1"/>
    <col min="7419" max="7433" width="6.7109375" customWidth="1"/>
    <col min="7434" max="7434" width="5.140625" customWidth="1"/>
    <col min="7435" max="7435" width="5.28515625" customWidth="1"/>
    <col min="7436" max="7437" width="9.42578125" customWidth="1"/>
    <col min="7673" max="7673" width="16.7109375" customWidth="1"/>
    <col min="7674" max="7674" width="9.7109375" customWidth="1"/>
    <col min="7675" max="7689" width="6.7109375" customWidth="1"/>
    <col min="7690" max="7690" width="5.140625" customWidth="1"/>
    <col min="7691" max="7691" width="5.28515625" customWidth="1"/>
    <col min="7692" max="7693" width="9.42578125" customWidth="1"/>
    <col min="7929" max="7929" width="16.7109375" customWidth="1"/>
    <col min="7930" max="7930" width="9.7109375" customWidth="1"/>
    <col min="7931" max="7945" width="6.7109375" customWidth="1"/>
    <col min="7946" max="7946" width="5.140625" customWidth="1"/>
    <col min="7947" max="7947" width="5.28515625" customWidth="1"/>
    <col min="7948" max="7949" width="9.42578125" customWidth="1"/>
    <col min="8185" max="8185" width="16.7109375" customWidth="1"/>
    <col min="8186" max="8186" width="9.7109375" customWidth="1"/>
    <col min="8187" max="8201" width="6.7109375" customWidth="1"/>
    <col min="8202" max="8202" width="5.140625" customWidth="1"/>
    <col min="8203" max="8203" width="5.28515625" customWidth="1"/>
    <col min="8204" max="8205" width="9.42578125" customWidth="1"/>
    <col min="8441" max="8441" width="16.7109375" customWidth="1"/>
    <col min="8442" max="8442" width="9.7109375" customWidth="1"/>
    <col min="8443" max="8457" width="6.7109375" customWidth="1"/>
    <col min="8458" max="8458" width="5.140625" customWidth="1"/>
    <col min="8459" max="8459" width="5.28515625" customWidth="1"/>
    <col min="8460" max="8461" width="9.42578125" customWidth="1"/>
    <col min="8697" max="8697" width="16.7109375" customWidth="1"/>
    <col min="8698" max="8698" width="9.7109375" customWidth="1"/>
    <col min="8699" max="8713" width="6.7109375" customWidth="1"/>
    <col min="8714" max="8714" width="5.140625" customWidth="1"/>
    <col min="8715" max="8715" width="5.28515625" customWidth="1"/>
    <col min="8716" max="8717" width="9.42578125" customWidth="1"/>
    <col min="8953" max="8953" width="16.7109375" customWidth="1"/>
    <col min="8954" max="8954" width="9.7109375" customWidth="1"/>
    <col min="8955" max="8969" width="6.7109375" customWidth="1"/>
    <col min="8970" max="8970" width="5.140625" customWidth="1"/>
    <col min="8971" max="8971" width="5.28515625" customWidth="1"/>
    <col min="8972" max="8973" width="9.42578125" customWidth="1"/>
    <col min="9209" max="9209" width="16.7109375" customWidth="1"/>
    <col min="9210" max="9210" width="9.7109375" customWidth="1"/>
    <col min="9211" max="9225" width="6.7109375" customWidth="1"/>
    <col min="9226" max="9226" width="5.140625" customWidth="1"/>
    <col min="9227" max="9227" width="5.28515625" customWidth="1"/>
    <col min="9228" max="9229" width="9.42578125" customWidth="1"/>
    <col min="9465" max="9465" width="16.7109375" customWidth="1"/>
    <col min="9466" max="9466" width="9.7109375" customWidth="1"/>
    <col min="9467" max="9481" width="6.7109375" customWidth="1"/>
    <col min="9482" max="9482" width="5.140625" customWidth="1"/>
    <col min="9483" max="9483" width="5.28515625" customWidth="1"/>
    <col min="9484" max="9485" width="9.42578125" customWidth="1"/>
    <col min="9721" max="9721" width="16.7109375" customWidth="1"/>
    <col min="9722" max="9722" width="9.7109375" customWidth="1"/>
    <col min="9723" max="9737" width="6.7109375" customWidth="1"/>
    <col min="9738" max="9738" width="5.140625" customWidth="1"/>
    <col min="9739" max="9739" width="5.28515625" customWidth="1"/>
    <col min="9740" max="9741" width="9.42578125" customWidth="1"/>
    <col min="9977" max="9977" width="16.7109375" customWidth="1"/>
    <col min="9978" max="9978" width="9.7109375" customWidth="1"/>
    <col min="9979" max="9993" width="6.7109375" customWidth="1"/>
    <col min="9994" max="9994" width="5.140625" customWidth="1"/>
    <col min="9995" max="9995" width="5.28515625" customWidth="1"/>
    <col min="9996" max="9997" width="9.42578125" customWidth="1"/>
    <col min="10233" max="10233" width="16.7109375" customWidth="1"/>
    <col min="10234" max="10234" width="9.7109375" customWidth="1"/>
    <col min="10235" max="10249" width="6.7109375" customWidth="1"/>
    <col min="10250" max="10250" width="5.140625" customWidth="1"/>
    <col min="10251" max="10251" width="5.28515625" customWidth="1"/>
    <col min="10252" max="10253" width="9.42578125" customWidth="1"/>
    <col min="10489" max="10489" width="16.7109375" customWidth="1"/>
    <col min="10490" max="10490" width="9.7109375" customWidth="1"/>
    <col min="10491" max="10505" width="6.7109375" customWidth="1"/>
    <col min="10506" max="10506" width="5.140625" customWidth="1"/>
    <col min="10507" max="10507" width="5.28515625" customWidth="1"/>
    <col min="10508" max="10509" width="9.42578125" customWidth="1"/>
    <col min="10745" max="10745" width="16.7109375" customWidth="1"/>
    <col min="10746" max="10746" width="9.7109375" customWidth="1"/>
    <col min="10747" max="10761" width="6.7109375" customWidth="1"/>
    <col min="10762" max="10762" width="5.140625" customWidth="1"/>
    <col min="10763" max="10763" width="5.28515625" customWidth="1"/>
    <col min="10764" max="10765" width="9.42578125" customWidth="1"/>
    <col min="11001" max="11001" width="16.7109375" customWidth="1"/>
    <col min="11002" max="11002" width="9.7109375" customWidth="1"/>
    <col min="11003" max="11017" width="6.7109375" customWidth="1"/>
    <col min="11018" max="11018" width="5.140625" customWidth="1"/>
    <col min="11019" max="11019" width="5.28515625" customWidth="1"/>
    <col min="11020" max="11021" width="9.42578125" customWidth="1"/>
    <col min="11257" max="11257" width="16.7109375" customWidth="1"/>
    <col min="11258" max="11258" width="9.7109375" customWidth="1"/>
    <col min="11259" max="11273" width="6.7109375" customWidth="1"/>
    <col min="11274" max="11274" width="5.140625" customWidth="1"/>
    <col min="11275" max="11275" width="5.28515625" customWidth="1"/>
    <col min="11276" max="11277" width="9.42578125" customWidth="1"/>
    <col min="11513" max="11513" width="16.7109375" customWidth="1"/>
    <col min="11514" max="11514" width="9.7109375" customWidth="1"/>
    <col min="11515" max="11529" width="6.7109375" customWidth="1"/>
    <col min="11530" max="11530" width="5.140625" customWidth="1"/>
    <col min="11531" max="11531" width="5.28515625" customWidth="1"/>
    <col min="11532" max="11533" width="9.42578125" customWidth="1"/>
    <col min="11769" max="11769" width="16.7109375" customWidth="1"/>
    <col min="11770" max="11770" width="9.7109375" customWidth="1"/>
    <col min="11771" max="11785" width="6.7109375" customWidth="1"/>
    <col min="11786" max="11786" width="5.140625" customWidth="1"/>
    <col min="11787" max="11787" width="5.28515625" customWidth="1"/>
    <col min="11788" max="11789" width="9.42578125" customWidth="1"/>
    <col min="12025" max="12025" width="16.7109375" customWidth="1"/>
    <col min="12026" max="12026" width="9.7109375" customWidth="1"/>
    <col min="12027" max="12041" width="6.7109375" customWidth="1"/>
    <col min="12042" max="12042" width="5.140625" customWidth="1"/>
    <col min="12043" max="12043" width="5.28515625" customWidth="1"/>
    <col min="12044" max="12045" width="9.42578125" customWidth="1"/>
    <col min="12281" max="12281" width="16.7109375" customWidth="1"/>
    <col min="12282" max="12282" width="9.7109375" customWidth="1"/>
    <col min="12283" max="12297" width="6.7109375" customWidth="1"/>
    <col min="12298" max="12298" width="5.140625" customWidth="1"/>
    <col min="12299" max="12299" width="5.28515625" customWidth="1"/>
    <col min="12300" max="12301" width="9.42578125" customWidth="1"/>
    <col min="12537" max="12537" width="16.7109375" customWidth="1"/>
    <col min="12538" max="12538" width="9.7109375" customWidth="1"/>
    <col min="12539" max="12553" width="6.7109375" customWidth="1"/>
    <col min="12554" max="12554" width="5.140625" customWidth="1"/>
    <col min="12555" max="12555" width="5.28515625" customWidth="1"/>
    <col min="12556" max="12557" width="9.42578125" customWidth="1"/>
    <col min="12793" max="12793" width="16.7109375" customWidth="1"/>
    <col min="12794" max="12794" width="9.7109375" customWidth="1"/>
    <col min="12795" max="12809" width="6.7109375" customWidth="1"/>
    <col min="12810" max="12810" width="5.140625" customWidth="1"/>
    <col min="12811" max="12811" width="5.28515625" customWidth="1"/>
    <col min="12812" max="12813" width="9.42578125" customWidth="1"/>
    <col min="13049" max="13049" width="16.7109375" customWidth="1"/>
    <col min="13050" max="13050" width="9.7109375" customWidth="1"/>
    <col min="13051" max="13065" width="6.7109375" customWidth="1"/>
    <col min="13066" max="13066" width="5.140625" customWidth="1"/>
    <col min="13067" max="13067" width="5.28515625" customWidth="1"/>
    <col min="13068" max="13069" width="9.42578125" customWidth="1"/>
    <col min="13305" max="13305" width="16.7109375" customWidth="1"/>
    <col min="13306" max="13306" width="9.7109375" customWidth="1"/>
    <col min="13307" max="13321" width="6.7109375" customWidth="1"/>
    <col min="13322" max="13322" width="5.140625" customWidth="1"/>
    <col min="13323" max="13323" width="5.28515625" customWidth="1"/>
    <col min="13324" max="13325" width="9.42578125" customWidth="1"/>
    <col min="13561" max="13561" width="16.7109375" customWidth="1"/>
    <col min="13562" max="13562" width="9.7109375" customWidth="1"/>
    <col min="13563" max="13577" width="6.7109375" customWidth="1"/>
    <col min="13578" max="13578" width="5.140625" customWidth="1"/>
    <col min="13579" max="13579" width="5.28515625" customWidth="1"/>
    <col min="13580" max="13581" width="9.42578125" customWidth="1"/>
    <col min="13817" max="13817" width="16.7109375" customWidth="1"/>
    <col min="13818" max="13818" width="9.7109375" customWidth="1"/>
    <col min="13819" max="13833" width="6.7109375" customWidth="1"/>
    <col min="13834" max="13834" width="5.140625" customWidth="1"/>
    <col min="13835" max="13835" width="5.28515625" customWidth="1"/>
    <col min="13836" max="13837" width="9.42578125" customWidth="1"/>
    <col min="14073" max="14073" width="16.7109375" customWidth="1"/>
    <col min="14074" max="14074" width="9.7109375" customWidth="1"/>
    <col min="14075" max="14089" width="6.7109375" customWidth="1"/>
    <col min="14090" max="14090" width="5.140625" customWidth="1"/>
    <col min="14091" max="14091" width="5.28515625" customWidth="1"/>
    <col min="14092" max="14093" width="9.42578125" customWidth="1"/>
    <col min="14329" max="14329" width="16.7109375" customWidth="1"/>
    <col min="14330" max="14330" width="9.7109375" customWidth="1"/>
    <col min="14331" max="14345" width="6.7109375" customWidth="1"/>
    <col min="14346" max="14346" width="5.140625" customWidth="1"/>
    <col min="14347" max="14347" width="5.28515625" customWidth="1"/>
    <col min="14348" max="14349" width="9.42578125" customWidth="1"/>
    <col min="14585" max="14585" width="16.7109375" customWidth="1"/>
    <col min="14586" max="14586" width="9.7109375" customWidth="1"/>
    <col min="14587" max="14601" width="6.7109375" customWidth="1"/>
    <col min="14602" max="14602" width="5.140625" customWidth="1"/>
    <col min="14603" max="14603" width="5.28515625" customWidth="1"/>
    <col min="14604" max="14605" width="9.42578125" customWidth="1"/>
    <col min="14841" max="14841" width="16.7109375" customWidth="1"/>
    <col min="14842" max="14842" width="9.7109375" customWidth="1"/>
    <col min="14843" max="14857" width="6.7109375" customWidth="1"/>
    <col min="14858" max="14858" width="5.140625" customWidth="1"/>
    <col min="14859" max="14859" width="5.28515625" customWidth="1"/>
    <col min="14860" max="14861" width="9.42578125" customWidth="1"/>
    <col min="15097" max="15097" width="16.7109375" customWidth="1"/>
    <col min="15098" max="15098" width="9.7109375" customWidth="1"/>
    <col min="15099" max="15113" width="6.7109375" customWidth="1"/>
    <col min="15114" max="15114" width="5.140625" customWidth="1"/>
    <col min="15115" max="15115" width="5.28515625" customWidth="1"/>
    <col min="15116" max="15117" width="9.42578125" customWidth="1"/>
    <col min="15353" max="15353" width="16.7109375" customWidth="1"/>
    <col min="15354" max="15354" width="9.7109375" customWidth="1"/>
    <col min="15355" max="15369" width="6.7109375" customWidth="1"/>
    <col min="15370" max="15370" width="5.140625" customWidth="1"/>
    <col min="15371" max="15371" width="5.28515625" customWidth="1"/>
    <col min="15372" max="15373" width="9.42578125" customWidth="1"/>
    <col min="15609" max="15609" width="16.7109375" customWidth="1"/>
    <col min="15610" max="15610" width="9.7109375" customWidth="1"/>
    <col min="15611" max="15625" width="6.7109375" customWidth="1"/>
    <col min="15626" max="15626" width="5.140625" customWidth="1"/>
    <col min="15627" max="15627" width="5.28515625" customWidth="1"/>
    <col min="15628" max="15629" width="9.42578125" customWidth="1"/>
    <col min="15865" max="15865" width="16.7109375" customWidth="1"/>
    <col min="15866" max="15866" width="9.7109375" customWidth="1"/>
    <col min="15867" max="15881" width="6.7109375" customWidth="1"/>
    <col min="15882" max="15882" width="5.140625" customWidth="1"/>
    <col min="15883" max="15883" width="5.28515625" customWidth="1"/>
    <col min="15884" max="15885" width="9.42578125" customWidth="1"/>
    <col min="16121" max="16121" width="16.7109375" customWidth="1"/>
    <col min="16122" max="16122" width="9.7109375" customWidth="1"/>
    <col min="16123" max="16137" width="6.7109375" customWidth="1"/>
    <col min="16138" max="16138" width="5.140625" customWidth="1"/>
    <col min="16139" max="16139" width="5.28515625" customWidth="1"/>
    <col min="16140" max="16141" width="9.42578125" customWidth="1"/>
  </cols>
  <sheetData>
    <row r="1" spans="1:19" ht="35.25" customHeight="1">
      <c r="A1" s="737" t="s">
        <v>151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737"/>
      <c r="Q1" s="737"/>
    </row>
    <row r="2" spans="1:19" ht="23.25" customHeight="1" thickBot="1">
      <c r="A2" s="159" t="s">
        <v>152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9" ht="24" customHeight="1" thickTop="1">
      <c r="A3" s="755" t="s">
        <v>153</v>
      </c>
      <c r="B3" s="732" t="s">
        <v>154</v>
      </c>
      <c r="C3" s="732" t="s">
        <v>155</v>
      </c>
      <c r="D3" s="732"/>
      <c r="E3" s="732" t="s">
        <v>156</v>
      </c>
      <c r="F3" s="732"/>
      <c r="G3" s="732" t="s">
        <v>157</v>
      </c>
      <c r="H3" s="732"/>
      <c r="I3" s="732" t="s">
        <v>158</v>
      </c>
      <c r="J3" s="732"/>
      <c r="K3" s="732" t="s">
        <v>159</v>
      </c>
      <c r="L3" s="732"/>
      <c r="M3" s="732" t="s">
        <v>160</v>
      </c>
      <c r="N3" s="732"/>
      <c r="O3" s="732" t="s">
        <v>161</v>
      </c>
      <c r="P3" s="732"/>
      <c r="Q3" s="732"/>
    </row>
    <row r="4" spans="1:19" ht="24" customHeight="1" thickBot="1">
      <c r="A4" s="756"/>
      <c r="B4" s="757"/>
      <c r="C4" s="37" t="s">
        <v>16</v>
      </c>
      <c r="D4" s="37" t="s">
        <v>17</v>
      </c>
      <c r="E4" s="37" t="s">
        <v>16</v>
      </c>
      <c r="F4" s="37" t="s">
        <v>17</v>
      </c>
      <c r="G4" s="37" t="s">
        <v>16</v>
      </c>
      <c r="H4" s="37" t="s">
        <v>17</v>
      </c>
      <c r="I4" s="37" t="s">
        <v>16</v>
      </c>
      <c r="J4" s="37" t="s">
        <v>17</v>
      </c>
      <c r="K4" s="37" t="s">
        <v>16</v>
      </c>
      <c r="L4" s="37" t="s">
        <v>17</v>
      </c>
      <c r="M4" s="37" t="s">
        <v>16</v>
      </c>
      <c r="N4" s="37" t="s">
        <v>17</v>
      </c>
      <c r="O4" s="37" t="s">
        <v>16</v>
      </c>
      <c r="P4" s="37" t="s">
        <v>17</v>
      </c>
      <c r="Q4" s="37" t="s">
        <v>162</v>
      </c>
    </row>
    <row r="5" spans="1:19" ht="19.5" customHeight="1">
      <c r="A5" s="748" t="s">
        <v>68</v>
      </c>
      <c r="B5" s="160" t="s">
        <v>163</v>
      </c>
      <c r="C5" s="161">
        <v>1503</v>
      </c>
      <c r="D5" s="161">
        <v>96</v>
      </c>
      <c r="E5" s="161">
        <v>0</v>
      </c>
      <c r="F5" s="161">
        <v>0</v>
      </c>
      <c r="G5" s="161">
        <v>0</v>
      </c>
      <c r="H5" s="161">
        <v>0</v>
      </c>
      <c r="I5" s="161">
        <v>0</v>
      </c>
      <c r="J5" s="161">
        <v>0</v>
      </c>
      <c r="K5" s="161">
        <v>0</v>
      </c>
      <c r="L5" s="161">
        <v>0</v>
      </c>
      <c r="M5" s="161">
        <v>0</v>
      </c>
      <c r="N5" s="161">
        <v>0</v>
      </c>
      <c r="O5" s="161">
        <f>SUM(C5,E5,G5,I5,K5,M5)</f>
        <v>1503</v>
      </c>
      <c r="P5" s="161">
        <f>SUM(D5,F5,H5,J5,L5,N5)</f>
        <v>96</v>
      </c>
      <c r="Q5" s="161">
        <f>SUM(O5:P5)</f>
        <v>1599</v>
      </c>
      <c r="R5" s="162"/>
      <c r="S5" s="162"/>
    </row>
    <row r="6" spans="1:19" ht="19.5" customHeight="1">
      <c r="A6" s="749"/>
      <c r="B6" s="163" t="s">
        <v>164</v>
      </c>
      <c r="C6" s="43">
        <v>1542</v>
      </c>
      <c r="D6" s="43">
        <v>96</v>
      </c>
      <c r="E6" s="43">
        <v>1432</v>
      </c>
      <c r="F6" s="43">
        <v>120</v>
      </c>
      <c r="G6" s="43">
        <v>0</v>
      </c>
      <c r="H6" s="43">
        <v>0</v>
      </c>
      <c r="I6" s="43">
        <v>29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161">
        <f t="shared" ref="O6:P21" si="0">SUM(C6,E6,G6,I6,K6,M6)</f>
        <v>3003</v>
      </c>
      <c r="P6" s="161">
        <f t="shared" si="0"/>
        <v>216</v>
      </c>
      <c r="Q6" s="161">
        <f t="shared" ref="Q6:Q22" si="1">SUM(O6:P6)</f>
        <v>3219</v>
      </c>
      <c r="R6" s="162"/>
      <c r="S6" s="162"/>
    </row>
    <row r="7" spans="1:19" ht="19.5" customHeight="1">
      <c r="A7" s="750"/>
      <c r="B7" s="163" t="s">
        <v>165</v>
      </c>
      <c r="C7" s="43">
        <v>8</v>
      </c>
      <c r="D7" s="43">
        <v>0</v>
      </c>
      <c r="E7" s="43">
        <v>2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161">
        <f t="shared" si="0"/>
        <v>10</v>
      </c>
      <c r="P7" s="161">
        <f t="shared" si="0"/>
        <v>0</v>
      </c>
      <c r="Q7" s="161">
        <f t="shared" si="1"/>
        <v>10</v>
      </c>
      <c r="R7" s="162"/>
      <c r="S7" s="162"/>
    </row>
    <row r="8" spans="1:19" ht="19.5" customHeight="1">
      <c r="A8" s="749" t="s">
        <v>104</v>
      </c>
      <c r="B8" s="163" t="s">
        <v>163</v>
      </c>
      <c r="C8" s="43">
        <v>344</v>
      </c>
      <c r="D8" s="43">
        <v>414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161">
        <f t="shared" si="0"/>
        <v>344</v>
      </c>
      <c r="P8" s="161">
        <f t="shared" si="0"/>
        <v>414</v>
      </c>
      <c r="Q8" s="161">
        <f t="shared" si="1"/>
        <v>758</v>
      </c>
      <c r="R8" s="162"/>
      <c r="S8" s="121"/>
    </row>
    <row r="9" spans="1:19" ht="19.5" customHeight="1">
      <c r="A9" s="749"/>
      <c r="B9" s="163" t="s">
        <v>164</v>
      </c>
      <c r="C9" s="43">
        <v>232</v>
      </c>
      <c r="D9" s="43">
        <v>294</v>
      </c>
      <c r="E9" s="43">
        <v>185</v>
      </c>
      <c r="F9" s="43">
        <v>352</v>
      </c>
      <c r="G9" s="43">
        <v>0</v>
      </c>
      <c r="H9" s="43">
        <v>0</v>
      </c>
      <c r="I9" s="43">
        <v>58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161">
        <f t="shared" si="0"/>
        <v>475</v>
      </c>
      <c r="P9" s="161">
        <f t="shared" si="0"/>
        <v>646</v>
      </c>
      <c r="Q9" s="161">
        <f t="shared" si="1"/>
        <v>1121</v>
      </c>
      <c r="R9" s="162"/>
      <c r="S9" s="121"/>
    </row>
    <row r="10" spans="1:19" ht="19.5" customHeight="1">
      <c r="A10" s="750"/>
      <c r="B10" s="163" t="s">
        <v>165</v>
      </c>
      <c r="C10" s="43">
        <v>7</v>
      </c>
      <c r="D10" s="43">
        <v>0</v>
      </c>
      <c r="E10" s="43">
        <v>0</v>
      </c>
      <c r="F10" s="43">
        <v>6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161">
        <f t="shared" si="0"/>
        <v>7</v>
      </c>
      <c r="P10" s="161">
        <f t="shared" si="0"/>
        <v>6</v>
      </c>
      <c r="Q10" s="161">
        <f t="shared" si="1"/>
        <v>13</v>
      </c>
      <c r="R10" s="162"/>
      <c r="S10" s="121"/>
    </row>
    <row r="11" spans="1:19" ht="19.5" customHeight="1">
      <c r="A11" s="751" t="s">
        <v>69</v>
      </c>
      <c r="B11" s="163" t="s">
        <v>163</v>
      </c>
      <c r="C11" s="43">
        <v>195</v>
      </c>
      <c r="D11" s="43">
        <v>41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161">
        <f t="shared" si="0"/>
        <v>195</v>
      </c>
      <c r="P11" s="161">
        <f t="shared" si="0"/>
        <v>41</v>
      </c>
      <c r="Q11" s="161">
        <f t="shared" si="1"/>
        <v>236</v>
      </c>
      <c r="R11" s="162"/>
      <c r="S11" s="121"/>
    </row>
    <row r="12" spans="1:19" ht="19.5" customHeight="1">
      <c r="A12" s="749"/>
      <c r="B12" s="163" t="s">
        <v>164</v>
      </c>
      <c r="C12" s="43">
        <v>207</v>
      </c>
      <c r="D12" s="43">
        <v>42</v>
      </c>
      <c r="E12" s="43">
        <v>115</v>
      </c>
      <c r="F12" s="43">
        <v>37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161">
        <f t="shared" si="0"/>
        <v>322</v>
      </c>
      <c r="P12" s="161">
        <f t="shared" si="0"/>
        <v>79</v>
      </c>
      <c r="Q12" s="161">
        <f t="shared" si="1"/>
        <v>401</v>
      </c>
      <c r="R12" s="162"/>
      <c r="S12" s="121"/>
    </row>
    <row r="13" spans="1:19" ht="19.5" customHeight="1">
      <c r="A13" s="750"/>
      <c r="B13" s="163" t="s">
        <v>165</v>
      </c>
      <c r="C13" s="43">
        <v>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161">
        <f t="shared" si="0"/>
        <v>6</v>
      </c>
      <c r="P13" s="161">
        <f t="shared" si="0"/>
        <v>0</v>
      </c>
      <c r="Q13" s="161">
        <f t="shared" si="1"/>
        <v>6</v>
      </c>
      <c r="R13" s="162"/>
      <c r="S13" s="121"/>
    </row>
    <row r="14" spans="1:19" ht="19.5" customHeight="1">
      <c r="A14" s="751" t="s">
        <v>166</v>
      </c>
      <c r="B14" s="163" t="s">
        <v>163</v>
      </c>
      <c r="C14" s="43">
        <v>345</v>
      </c>
      <c r="D14" s="43">
        <v>91</v>
      </c>
      <c r="E14" s="43">
        <v>0</v>
      </c>
      <c r="F14" s="43">
        <v>0</v>
      </c>
      <c r="G14" s="43">
        <v>0</v>
      </c>
      <c r="H14" s="43">
        <v>0</v>
      </c>
      <c r="I14" s="43">
        <v>80</v>
      </c>
      <c r="J14" s="43">
        <v>25</v>
      </c>
      <c r="K14" s="43">
        <v>0</v>
      </c>
      <c r="L14" s="43">
        <v>0</v>
      </c>
      <c r="M14" s="43">
        <v>0</v>
      </c>
      <c r="N14" s="43">
        <v>0</v>
      </c>
      <c r="O14" s="161">
        <f t="shared" si="0"/>
        <v>425</v>
      </c>
      <c r="P14" s="161">
        <f t="shared" si="0"/>
        <v>116</v>
      </c>
      <c r="Q14" s="161">
        <f t="shared" si="1"/>
        <v>541</v>
      </c>
      <c r="R14" s="162"/>
      <c r="S14" s="162"/>
    </row>
    <row r="15" spans="1:19" ht="19.5" customHeight="1">
      <c r="A15" s="749"/>
      <c r="B15" s="163" t="s">
        <v>164</v>
      </c>
      <c r="C15" s="43">
        <v>322</v>
      </c>
      <c r="D15" s="43">
        <v>61</v>
      </c>
      <c r="E15" s="43">
        <v>361</v>
      </c>
      <c r="F15" s="43">
        <v>46</v>
      </c>
      <c r="G15" s="43">
        <v>400</v>
      </c>
      <c r="H15" s="43">
        <v>64</v>
      </c>
      <c r="I15" s="43">
        <v>77</v>
      </c>
      <c r="J15" s="43">
        <v>25</v>
      </c>
      <c r="K15" s="43">
        <v>75</v>
      </c>
      <c r="L15" s="43">
        <v>17</v>
      </c>
      <c r="M15" s="43">
        <v>52</v>
      </c>
      <c r="N15" s="43">
        <v>2</v>
      </c>
      <c r="O15" s="161">
        <f t="shared" si="0"/>
        <v>1287</v>
      </c>
      <c r="P15" s="161">
        <f t="shared" si="0"/>
        <v>215</v>
      </c>
      <c r="Q15" s="161">
        <f t="shared" si="1"/>
        <v>1502</v>
      </c>
      <c r="R15" s="162"/>
      <c r="S15" s="162"/>
    </row>
    <row r="16" spans="1:19" ht="19.5" customHeight="1">
      <c r="A16" s="750"/>
      <c r="B16" s="163" t="s">
        <v>165</v>
      </c>
      <c r="C16" s="43">
        <v>9</v>
      </c>
      <c r="D16" s="43">
        <v>5</v>
      </c>
      <c r="E16" s="43">
        <v>12</v>
      </c>
      <c r="F16" s="43">
        <v>4</v>
      </c>
      <c r="G16" s="43">
        <v>1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161">
        <f t="shared" si="0"/>
        <v>22</v>
      </c>
      <c r="P16" s="161">
        <f t="shared" si="0"/>
        <v>9</v>
      </c>
      <c r="Q16" s="161">
        <f t="shared" si="1"/>
        <v>31</v>
      </c>
      <c r="R16" s="162"/>
      <c r="S16" s="162"/>
    </row>
    <row r="17" spans="1:19" ht="19.5" customHeight="1">
      <c r="A17" s="749" t="s">
        <v>90</v>
      </c>
      <c r="B17" s="163" t="s">
        <v>163</v>
      </c>
      <c r="C17" s="43">
        <v>22</v>
      </c>
      <c r="D17" s="43">
        <v>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161">
        <f t="shared" si="0"/>
        <v>22</v>
      </c>
      <c r="P17" s="161">
        <f t="shared" si="0"/>
        <v>2</v>
      </c>
      <c r="Q17" s="161">
        <f t="shared" si="1"/>
        <v>24</v>
      </c>
      <c r="R17" s="162"/>
      <c r="S17" s="162"/>
    </row>
    <row r="18" spans="1:19" ht="19.5" customHeight="1">
      <c r="A18" s="749"/>
      <c r="B18" s="163" t="s">
        <v>164</v>
      </c>
      <c r="C18" s="43">
        <v>22</v>
      </c>
      <c r="D18" s="43">
        <v>2</v>
      </c>
      <c r="E18" s="43">
        <v>16</v>
      </c>
      <c r="F18" s="43">
        <v>3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161">
        <f t="shared" si="0"/>
        <v>38</v>
      </c>
      <c r="P18" s="161">
        <f t="shared" si="0"/>
        <v>5</v>
      </c>
      <c r="Q18" s="161">
        <f t="shared" si="1"/>
        <v>43</v>
      </c>
      <c r="R18" s="162"/>
      <c r="S18" s="162"/>
    </row>
    <row r="19" spans="1:19" ht="19.5" customHeight="1">
      <c r="A19" s="750"/>
      <c r="B19" s="163" t="s">
        <v>165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161">
        <f t="shared" si="0"/>
        <v>0</v>
      </c>
      <c r="P19" s="161">
        <f t="shared" si="0"/>
        <v>0</v>
      </c>
      <c r="Q19" s="161">
        <f t="shared" si="1"/>
        <v>0</v>
      </c>
      <c r="R19" s="162"/>
      <c r="S19" s="162"/>
    </row>
    <row r="20" spans="1:19" ht="19.5" customHeight="1">
      <c r="A20" s="752" t="s">
        <v>167</v>
      </c>
      <c r="B20" s="163" t="s">
        <v>163</v>
      </c>
      <c r="C20" s="43">
        <v>27</v>
      </c>
      <c r="D20" s="43">
        <v>10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161">
        <f t="shared" si="0"/>
        <v>27</v>
      </c>
      <c r="P20" s="161">
        <f t="shared" si="0"/>
        <v>10</v>
      </c>
      <c r="Q20" s="161">
        <f t="shared" si="1"/>
        <v>37</v>
      </c>
      <c r="R20" s="162"/>
      <c r="S20" s="162"/>
    </row>
    <row r="21" spans="1:19" ht="19.5" customHeight="1">
      <c r="A21" s="753"/>
      <c r="B21" s="163" t="s">
        <v>168</v>
      </c>
      <c r="C21" s="43">
        <v>29</v>
      </c>
      <c r="D21" s="43">
        <v>9</v>
      </c>
      <c r="E21" s="43">
        <v>12</v>
      </c>
      <c r="F21" s="43">
        <v>13</v>
      </c>
      <c r="G21" s="43">
        <v>23</v>
      </c>
      <c r="H21" s="43">
        <v>9</v>
      </c>
      <c r="I21" s="43">
        <v>5</v>
      </c>
      <c r="J21" s="43">
        <v>9</v>
      </c>
      <c r="K21" s="43">
        <v>10</v>
      </c>
      <c r="L21" s="43">
        <v>2</v>
      </c>
      <c r="M21" s="43">
        <v>11</v>
      </c>
      <c r="N21" s="43">
        <v>13</v>
      </c>
      <c r="O21" s="161">
        <f t="shared" si="0"/>
        <v>90</v>
      </c>
      <c r="P21" s="161">
        <f t="shared" si="0"/>
        <v>55</v>
      </c>
      <c r="Q21" s="161">
        <f t="shared" si="1"/>
        <v>145</v>
      </c>
      <c r="R21" s="162"/>
      <c r="S21" s="162"/>
    </row>
    <row r="22" spans="1:19" ht="19.5" customHeight="1" thickBot="1">
      <c r="A22" s="754"/>
      <c r="B22" s="164" t="s">
        <v>165</v>
      </c>
      <c r="C22" s="165">
        <v>2</v>
      </c>
      <c r="D22" s="165">
        <v>1</v>
      </c>
      <c r="E22" s="165">
        <v>2</v>
      </c>
      <c r="F22" s="165">
        <v>3</v>
      </c>
      <c r="G22" s="165">
        <v>4</v>
      </c>
      <c r="H22" s="165">
        <v>0</v>
      </c>
      <c r="I22" s="165">
        <v>0</v>
      </c>
      <c r="J22" s="165">
        <v>1</v>
      </c>
      <c r="K22" s="165">
        <v>2</v>
      </c>
      <c r="L22" s="165">
        <v>0</v>
      </c>
      <c r="M22" s="165">
        <v>1</v>
      </c>
      <c r="N22" s="165">
        <v>0</v>
      </c>
      <c r="O22" s="161">
        <f t="shared" ref="O22:P22" si="2">SUM(C22,E22,G22,I22,K22,M22)</f>
        <v>11</v>
      </c>
      <c r="P22" s="161">
        <f t="shared" si="2"/>
        <v>5</v>
      </c>
      <c r="Q22" s="161">
        <f t="shared" si="1"/>
        <v>16</v>
      </c>
      <c r="R22" s="162"/>
      <c r="S22" s="162"/>
    </row>
    <row r="23" spans="1:19" ht="19.5" customHeight="1">
      <c r="A23" s="745" t="s">
        <v>23</v>
      </c>
      <c r="B23" s="166" t="s">
        <v>163</v>
      </c>
      <c r="C23" s="167">
        <f>SUM(C5,C8,C11,C14,C17,C20)</f>
        <v>2436</v>
      </c>
      <c r="D23" s="167">
        <f t="shared" ref="D23:Q23" si="3">SUM(D5,D8,D11,D14,D17,D20)</f>
        <v>654</v>
      </c>
      <c r="E23" s="167">
        <f t="shared" si="3"/>
        <v>0</v>
      </c>
      <c r="F23" s="167">
        <f t="shared" si="3"/>
        <v>0</v>
      </c>
      <c r="G23" s="167">
        <v>0</v>
      </c>
      <c r="H23" s="167">
        <f t="shared" si="3"/>
        <v>0</v>
      </c>
      <c r="I23" s="167">
        <f t="shared" si="3"/>
        <v>80</v>
      </c>
      <c r="J23" s="167">
        <f t="shared" si="3"/>
        <v>25</v>
      </c>
      <c r="K23" s="167">
        <f t="shared" si="3"/>
        <v>0</v>
      </c>
      <c r="L23" s="167">
        <f t="shared" si="3"/>
        <v>0</v>
      </c>
      <c r="M23" s="167">
        <f t="shared" si="3"/>
        <v>0</v>
      </c>
      <c r="N23" s="167">
        <f t="shared" si="3"/>
        <v>0</v>
      </c>
      <c r="O23" s="167">
        <f t="shared" si="3"/>
        <v>2516</v>
      </c>
      <c r="P23" s="167">
        <f t="shared" si="3"/>
        <v>679</v>
      </c>
      <c r="Q23" s="167">
        <f t="shared" si="3"/>
        <v>3195</v>
      </c>
      <c r="R23" s="162"/>
      <c r="S23" s="162"/>
    </row>
    <row r="24" spans="1:19" ht="19.5" customHeight="1">
      <c r="A24" s="746"/>
      <c r="B24" s="163" t="s">
        <v>164</v>
      </c>
      <c r="C24" s="43">
        <f t="shared" ref="C24:Q25" si="4">SUM(C6,C9,C12,C15,C18,C21)</f>
        <v>2354</v>
      </c>
      <c r="D24" s="43">
        <f t="shared" si="4"/>
        <v>504</v>
      </c>
      <c r="E24" s="43">
        <f t="shared" si="4"/>
        <v>2121</v>
      </c>
      <c r="F24" s="43">
        <f t="shared" si="4"/>
        <v>571</v>
      </c>
      <c r="G24" s="43">
        <v>423</v>
      </c>
      <c r="H24" s="43">
        <v>73</v>
      </c>
      <c r="I24" s="43">
        <f t="shared" si="4"/>
        <v>169</v>
      </c>
      <c r="J24" s="43">
        <f t="shared" si="4"/>
        <v>34</v>
      </c>
      <c r="K24" s="43">
        <f t="shared" si="4"/>
        <v>85</v>
      </c>
      <c r="L24" s="43">
        <f t="shared" si="4"/>
        <v>19</v>
      </c>
      <c r="M24" s="43">
        <f t="shared" si="4"/>
        <v>63</v>
      </c>
      <c r="N24" s="43">
        <f t="shared" si="4"/>
        <v>15</v>
      </c>
      <c r="O24" s="43">
        <f t="shared" si="4"/>
        <v>5215</v>
      </c>
      <c r="P24" s="43">
        <f t="shared" si="4"/>
        <v>1216</v>
      </c>
      <c r="Q24" s="43">
        <f t="shared" si="4"/>
        <v>6431</v>
      </c>
      <c r="R24" s="162"/>
      <c r="S24" s="162"/>
    </row>
    <row r="25" spans="1:19" ht="19.5" customHeight="1" thickBot="1">
      <c r="A25" s="747"/>
      <c r="B25" s="168" t="s">
        <v>165</v>
      </c>
      <c r="C25" s="169">
        <f t="shared" si="4"/>
        <v>32</v>
      </c>
      <c r="D25" s="169">
        <f t="shared" si="4"/>
        <v>6</v>
      </c>
      <c r="E25" s="169">
        <f t="shared" si="4"/>
        <v>16</v>
      </c>
      <c r="F25" s="169">
        <f t="shared" si="4"/>
        <v>13</v>
      </c>
      <c r="G25" s="169">
        <v>5</v>
      </c>
      <c r="H25" s="169">
        <v>0</v>
      </c>
      <c r="I25" s="169">
        <f t="shared" si="4"/>
        <v>0</v>
      </c>
      <c r="J25" s="169">
        <f t="shared" si="4"/>
        <v>1</v>
      </c>
      <c r="K25" s="169">
        <f t="shared" si="4"/>
        <v>2</v>
      </c>
      <c r="L25" s="169">
        <f t="shared" si="4"/>
        <v>0</v>
      </c>
      <c r="M25" s="169">
        <f t="shared" si="4"/>
        <v>1</v>
      </c>
      <c r="N25" s="169">
        <f t="shared" si="4"/>
        <v>0</v>
      </c>
      <c r="O25" s="169">
        <f t="shared" si="4"/>
        <v>56</v>
      </c>
      <c r="P25" s="169">
        <f t="shared" si="4"/>
        <v>20</v>
      </c>
      <c r="Q25" s="169">
        <f t="shared" si="4"/>
        <v>76</v>
      </c>
      <c r="R25" s="162"/>
      <c r="S25" s="162"/>
    </row>
    <row r="26" spans="1:19" ht="21" thickTop="1">
      <c r="C26" s="170"/>
    </row>
  </sheetData>
  <mergeCells count="17">
    <mergeCell ref="A1:Q1"/>
    <mergeCell ref="A3:A4"/>
    <mergeCell ref="B3:B4"/>
    <mergeCell ref="C3:D3"/>
    <mergeCell ref="E3:F3"/>
    <mergeCell ref="G3:H3"/>
    <mergeCell ref="I3:J3"/>
    <mergeCell ref="K3:L3"/>
    <mergeCell ref="M3:N3"/>
    <mergeCell ref="O3:Q3"/>
    <mergeCell ref="A23:A25"/>
    <mergeCell ref="A5:A7"/>
    <mergeCell ref="A8:A10"/>
    <mergeCell ref="A11:A13"/>
    <mergeCell ref="A14:A16"/>
    <mergeCell ref="A17:A19"/>
    <mergeCell ref="A20:A22"/>
  </mergeCells>
  <printOptions horizontalCentered="1"/>
  <pageMargins left="1" right="1" top="1" bottom="1" header="1" footer="1"/>
  <pageSetup paperSize="9" scale="85" firstPageNumber="2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Q13"/>
  <sheetViews>
    <sheetView rightToLeft="1" view="pageBreakPreview" zoomScaleNormal="85" zoomScaleSheetLayoutView="100" workbookViewId="0">
      <selection activeCell="J9" sqref="J9"/>
    </sheetView>
  </sheetViews>
  <sheetFormatPr defaultRowHeight="12.75"/>
  <cols>
    <col min="1" max="1" width="10.85546875" customWidth="1"/>
  </cols>
  <sheetData>
    <row r="2" spans="1:17" ht="36" customHeight="1">
      <c r="A2" s="737" t="s">
        <v>169</v>
      </c>
      <c r="B2" s="737"/>
      <c r="C2" s="737"/>
      <c r="D2" s="737"/>
      <c r="E2" s="737"/>
      <c r="F2" s="737"/>
      <c r="G2" s="737"/>
      <c r="H2" s="737"/>
      <c r="I2" s="737"/>
      <c r="J2" s="737"/>
      <c r="K2" s="737"/>
      <c r="L2" s="737"/>
      <c r="M2" s="737"/>
      <c r="N2" s="737"/>
      <c r="O2" s="737"/>
      <c r="P2" s="737"/>
      <c r="Q2" s="737"/>
    </row>
    <row r="3" spans="1:17" ht="23.25" customHeight="1"/>
    <row r="4" spans="1:17" ht="27.75" customHeight="1" thickBot="1">
      <c r="A4" s="764" t="s">
        <v>170</v>
      </c>
      <c r="B4" s="764"/>
      <c r="C4" s="764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</row>
    <row r="5" spans="1:17" ht="23.25" customHeight="1" thickTop="1">
      <c r="A5" s="755" t="s">
        <v>153</v>
      </c>
      <c r="B5" s="732" t="s">
        <v>154</v>
      </c>
      <c r="C5" s="732" t="s">
        <v>155</v>
      </c>
      <c r="D5" s="732"/>
      <c r="E5" s="732" t="s">
        <v>156</v>
      </c>
      <c r="F5" s="732"/>
      <c r="G5" s="732" t="s">
        <v>157</v>
      </c>
      <c r="H5" s="732"/>
      <c r="I5" s="732" t="s">
        <v>158</v>
      </c>
      <c r="J5" s="732"/>
      <c r="K5" s="732" t="s">
        <v>159</v>
      </c>
      <c r="L5" s="732"/>
      <c r="M5" s="732" t="s">
        <v>160</v>
      </c>
      <c r="N5" s="732"/>
      <c r="O5" s="732" t="s">
        <v>161</v>
      </c>
      <c r="P5" s="732"/>
      <c r="Q5" s="732"/>
    </row>
    <row r="6" spans="1:17" ht="23.25" customHeight="1" thickBot="1">
      <c r="A6" s="756"/>
      <c r="B6" s="757"/>
      <c r="C6" s="37" t="s">
        <v>16</v>
      </c>
      <c r="D6" s="37" t="s">
        <v>17</v>
      </c>
      <c r="E6" s="37" t="s">
        <v>16</v>
      </c>
      <c r="F6" s="37" t="s">
        <v>17</v>
      </c>
      <c r="G6" s="37" t="s">
        <v>16</v>
      </c>
      <c r="H6" s="37" t="s">
        <v>17</v>
      </c>
      <c r="I6" s="37" t="s">
        <v>16</v>
      </c>
      <c r="J6" s="37" t="s">
        <v>17</v>
      </c>
      <c r="K6" s="37" t="s">
        <v>16</v>
      </c>
      <c r="L6" s="37" t="s">
        <v>17</v>
      </c>
      <c r="M6" s="37" t="s">
        <v>16</v>
      </c>
      <c r="N6" s="37" t="s">
        <v>17</v>
      </c>
      <c r="O6" s="37" t="s">
        <v>16</v>
      </c>
      <c r="P6" s="37" t="s">
        <v>17</v>
      </c>
      <c r="Q6" s="37" t="s">
        <v>162</v>
      </c>
    </row>
    <row r="7" spans="1:17" ht="21.75" customHeight="1">
      <c r="A7" s="758" t="s">
        <v>171</v>
      </c>
      <c r="B7" s="160" t="s">
        <v>163</v>
      </c>
      <c r="C7" s="161">
        <v>3</v>
      </c>
      <c r="D7" s="161">
        <v>0</v>
      </c>
      <c r="E7" s="161">
        <v>0</v>
      </c>
      <c r="F7" s="161">
        <v>0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3</v>
      </c>
      <c r="P7" s="161">
        <v>0</v>
      </c>
      <c r="Q7" s="161">
        <f>P7+O7</f>
        <v>3</v>
      </c>
    </row>
    <row r="8" spans="1:17" ht="21.75" customHeight="1">
      <c r="A8" s="759"/>
      <c r="B8" s="163" t="s">
        <v>164</v>
      </c>
      <c r="C8" s="43">
        <v>0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161">
        <v>0</v>
      </c>
      <c r="P8" s="161">
        <v>0</v>
      </c>
      <c r="Q8" s="161">
        <v>0</v>
      </c>
    </row>
    <row r="9" spans="1:17" ht="21.75" customHeight="1" thickBot="1">
      <c r="A9" s="760"/>
      <c r="B9" s="163" t="s">
        <v>165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161">
        <v>0</v>
      </c>
      <c r="P9" s="161">
        <v>0</v>
      </c>
      <c r="Q9" s="161">
        <v>0</v>
      </c>
    </row>
    <row r="10" spans="1:17" ht="19.5" customHeight="1">
      <c r="A10" s="761" t="s">
        <v>23</v>
      </c>
      <c r="B10" s="166" t="s">
        <v>163</v>
      </c>
      <c r="C10" s="167">
        <v>3</v>
      </c>
      <c r="D10" s="167">
        <v>0</v>
      </c>
      <c r="E10" s="167">
        <v>0</v>
      </c>
      <c r="F10" s="167">
        <v>0</v>
      </c>
      <c r="G10" s="167">
        <v>0</v>
      </c>
      <c r="H10" s="167">
        <v>0</v>
      </c>
      <c r="I10" s="167">
        <v>0</v>
      </c>
      <c r="J10" s="167">
        <v>0</v>
      </c>
      <c r="K10" s="167">
        <v>0</v>
      </c>
      <c r="L10" s="167">
        <v>0</v>
      </c>
      <c r="M10" s="167">
        <v>0</v>
      </c>
      <c r="N10" s="167">
        <v>0</v>
      </c>
      <c r="O10" s="167">
        <v>3</v>
      </c>
      <c r="P10" s="167">
        <v>0</v>
      </c>
      <c r="Q10" s="167">
        <f>P10+O10</f>
        <v>3</v>
      </c>
    </row>
    <row r="11" spans="1:17" ht="19.5" customHeight="1">
      <c r="A11" s="762"/>
      <c r="B11" s="163" t="s">
        <v>164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</row>
    <row r="12" spans="1:17" ht="20.25" customHeight="1" thickBot="1">
      <c r="A12" s="763"/>
      <c r="B12" s="168" t="s">
        <v>165</v>
      </c>
      <c r="C12" s="169">
        <v>0</v>
      </c>
      <c r="D12" s="169">
        <v>0</v>
      </c>
      <c r="E12" s="169">
        <v>0</v>
      </c>
      <c r="F12" s="169">
        <v>0</v>
      </c>
      <c r="G12" s="169">
        <v>0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69">
        <v>0</v>
      </c>
      <c r="O12" s="169">
        <v>0</v>
      </c>
      <c r="P12" s="169">
        <v>0</v>
      </c>
      <c r="Q12" s="169">
        <v>0</v>
      </c>
    </row>
    <row r="13" spans="1:17" ht="13.5" thickTop="1"/>
  </sheetData>
  <mergeCells count="13">
    <mergeCell ref="O5:Q5"/>
    <mergeCell ref="A7:A9"/>
    <mergeCell ref="A10:A12"/>
    <mergeCell ref="A2:Q2"/>
    <mergeCell ref="A4:C4"/>
    <mergeCell ref="A5:A6"/>
    <mergeCell ref="B5:B6"/>
    <mergeCell ref="C5:D5"/>
    <mergeCell ref="E5:F5"/>
    <mergeCell ref="G5:H5"/>
    <mergeCell ref="I5:J5"/>
    <mergeCell ref="K5:L5"/>
    <mergeCell ref="M5:N5"/>
  </mergeCells>
  <pageMargins left="0.7" right="0.7" top="0.75" bottom="0.75" header="0.3" footer="0.3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15"/>
  <sheetViews>
    <sheetView rightToLeft="1" view="pageBreakPreview" zoomScaleSheetLayoutView="100" workbookViewId="0">
      <selection activeCell="J9" sqref="J9"/>
    </sheetView>
  </sheetViews>
  <sheetFormatPr defaultRowHeight="12.75"/>
  <cols>
    <col min="1" max="1" width="22.140625" customWidth="1"/>
    <col min="2" max="16" width="7" customWidth="1"/>
    <col min="22" max="22" width="8.42578125" customWidth="1"/>
    <col min="257" max="257" width="17.85546875" customWidth="1"/>
    <col min="258" max="272" width="6.5703125" customWidth="1"/>
    <col min="513" max="513" width="17.85546875" customWidth="1"/>
    <col min="514" max="528" width="6.5703125" customWidth="1"/>
    <col min="769" max="769" width="17.85546875" customWidth="1"/>
    <col min="770" max="784" width="6.5703125" customWidth="1"/>
    <col min="1025" max="1025" width="17.85546875" customWidth="1"/>
    <col min="1026" max="1040" width="6.5703125" customWidth="1"/>
    <col min="1281" max="1281" width="17.85546875" customWidth="1"/>
    <col min="1282" max="1296" width="6.5703125" customWidth="1"/>
    <col min="1537" max="1537" width="17.85546875" customWidth="1"/>
    <col min="1538" max="1552" width="6.5703125" customWidth="1"/>
    <col min="1793" max="1793" width="17.85546875" customWidth="1"/>
    <col min="1794" max="1808" width="6.5703125" customWidth="1"/>
    <col min="2049" max="2049" width="17.85546875" customWidth="1"/>
    <col min="2050" max="2064" width="6.5703125" customWidth="1"/>
    <col min="2305" max="2305" width="17.85546875" customWidth="1"/>
    <col min="2306" max="2320" width="6.5703125" customWidth="1"/>
    <col min="2561" max="2561" width="17.85546875" customWidth="1"/>
    <col min="2562" max="2576" width="6.5703125" customWidth="1"/>
    <col min="2817" max="2817" width="17.85546875" customWidth="1"/>
    <col min="2818" max="2832" width="6.5703125" customWidth="1"/>
    <col min="3073" max="3073" width="17.85546875" customWidth="1"/>
    <col min="3074" max="3088" width="6.5703125" customWidth="1"/>
    <col min="3329" max="3329" width="17.85546875" customWidth="1"/>
    <col min="3330" max="3344" width="6.5703125" customWidth="1"/>
    <col min="3585" max="3585" width="17.85546875" customWidth="1"/>
    <col min="3586" max="3600" width="6.5703125" customWidth="1"/>
    <col min="3841" max="3841" width="17.85546875" customWidth="1"/>
    <col min="3842" max="3856" width="6.5703125" customWidth="1"/>
    <col min="4097" max="4097" width="17.85546875" customWidth="1"/>
    <col min="4098" max="4112" width="6.5703125" customWidth="1"/>
    <col min="4353" max="4353" width="17.85546875" customWidth="1"/>
    <col min="4354" max="4368" width="6.5703125" customWidth="1"/>
    <col min="4609" max="4609" width="17.85546875" customWidth="1"/>
    <col min="4610" max="4624" width="6.5703125" customWidth="1"/>
    <col min="4865" max="4865" width="17.85546875" customWidth="1"/>
    <col min="4866" max="4880" width="6.5703125" customWidth="1"/>
    <col min="5121" max="5121" width="17.85546875" customWidth="1"/>
    <col min="5122" max="5136" width="6.5703125" customWidth="1"/>
    <col min="5377" max="5377" width="17.85546875" customWidth="1"/>
    <col min="5378" max="5392" width="6.5703125" customWidth="1"/>
    <col min="5633" max="5633" width="17.85546875" customWidth="1"/>
    <col min="5634" max="5648" width="6.5703125" customWidth="1"/>
    <col min="5889" max="5889" width="17.85546875" customWidth="1"/>
    <col min="5890" max="5904" width="6.5703125" customWidth="1"/>
    <col min="6145" max="6145" width="17.85546875" customWidth="1"/>
    <col min="6146" max="6160" width="6.5703125" customWidth="1"/>
    <col min="6401" max="6401" width="17.85546875" customWidth="1"/>
    <col min="6402" max="6416" width="6.5703125" customWidth="1"/>
    <col min="6657" max="6657" width="17.85546875" customWidth="1"/>
    <col min="6658" max="6672" width="6.5703125" customWidth="1"/>
    <col min="6913" max="6913" width="17.85546875" customWidth="1"/>
    <col min="6914" max="6928" width="6.5703125" customWidth="1"/>
    <col min="7169" max="7169" width="17.85546875" customWidth="1"/>
    <col min="7170" max="7184" width="6.5703125" customWidth="1"/>
    <col min="7425" max="7425" width="17.85546875" customWidth="1"/>
    <col min="7426" max="7440" width="6.5703125" customWidth="1"/>
    <col min="7681" max="7681" width="17.85546875" customWidth="1"/>
    <col min="7682" max="7696" width="6.5703125" customWidth="1"/>
    <col min="7937" max="7937" width="17.85546875" customWidth="1"/>
    <col min="7938" max="7952" width="6.5703125" customWidth="1"/>
    <col min="8193" max="8193" width="17.85546875" customWidth="1"/>
    <col min="8194" max="8208" width="6.5703125" customWidth="1"/>
    <col min="8449" max="8449" width="17.85546875" customWidth="1"/>
    <col min="8450" max="8464" width="6.5703125" customWidth="1"/>
    <col min="8705" max="8705" width="17.85546875" customWidth="1"/>
    <col min="8706" max="8720" width="6.5703125" customWidth="1"/>
    <col min="8961" max="8961" width="17.85546875" customWidth="1"/>
    <col min="8962" max="8976" width="6.5703125" customWidth="1"/>
    <col min="9217" max="9217" width="17.85546875" customWidth="1"/>
    <col min="9218" max="9232" width="6.5703125" customWidth="1"/>
    <col min="9473" max="9473" width="17.85546875" customWidth="1"/>
    <col min="9474" max="9488" width="6.5703125" customWidth="1"/>
    <col min="9729" max="9729" width="17.85546875" customWidth="1"/>
    <col min="9730" max="9744" width="6.5703125" customWidth="1"/>
    <col min="9985" max="9985" width="17.85546875" customWidth="1"/>
    <col min="9986" max="10000" width="6.5703125" customWidth="1"/>
    <col min="10241" max="10241" width="17.85546875" customWidth="1"/>
    <col min="10242" max="10256" width="6.5703125" customWidth="1"/>
    <col min="10497" max="10497" width="17.85546875" customWidth="1"/>
    <col min="10498" max="10512" width="6.5703125" customWidth="1"/>
    <col min="10753" max="10753" width="17.85546875" customWidth="1"/>
    <col min="10754" max="10768" width="6.5703125" customWidth="1"/>
    <col min="11009" max="11009" width="17.85546875" customWidth="1"/>
    <col min="11010" max="11024" width="6.5703125" customWidth="1"/>
    <col min="11265" max="11265" width="17.85546875" customWidth="1"/>
    <col min="11266" max="11280" width="6.5703125" customWidth="1"/>
    <col min="11521" max="11521" width="17.85546875" customWidth="1"/>
    <col min="11522" max="11536" width="6.5703125" customWidth="1"/>
    <col min="11777" max="11777" width="17.85546875" customWidth="1"/>
    <col min="11778" max="11792" width="6.5703125" customWidth="1"/>
    <col min="12033" max="12033" width="17.85546875" customWidth="1"/>
    <col min="12034" max="12048" width="6.5703125" customWidth="1"/>
    <col min="12289" max="12289" width="17.85546875" customWidth="1"/>
    <col min="12290" max="12304" width="6.5703125" customWidth="1"/>
    <col min="12545" max="12545" width="17.85546875" customWidth="1"/>
    <col min="12546" max="12560" width="6.5703125" customWidth="1"/>
    <col min="12801" max="12801" width="17.85546875" customWidth="1"/>
    <col min="12802" max="12816" width="6.5703125" customWidth="1"/>
    <col min="13057" max="13057" width="17.85546875" customWidth="1"/>
    <col min="13058" max="13072" width="6.5703125" customWidth="1"/>
    <col min="13313" max="13313" width="17.85546875" customWidth="1"/>
    <col min="13314" max="13328" width="6.5703125" customWidth="1"/>
    <col min="13569" max="13569" width="17.85546875" customWidth="1"/>
    <col min="13570" max="13584" width="6.5703125" customWidth="1"/>
    <col min="13825" max="13825" width="17.85546875" customWidth="1"/>
    <col min="13826" max="13840" width="6.5703125" customWidth="1"/>
    <col min="14081" max="14081" width="17.85546875" customWidth="1"/>
    <col min="14082" max="14096" width="6.5703125" customWidth="1"/>
    <col min="14337" max="14337" width="17.85546875" customWidth="1"/>
    <col min="14338" max="14352" width="6.5703125" customWidth="1"/>
    <col min="14593" max="14593" width="17.85546875" customWidth="1"/>
    <col min="14594" max="14608" width="6.5703125" customWidth="1"/>
    <col min="14849" max="14849" width="17.85546875" customWidth="1"/>
    <col min="14850" max="14864" width="6.5703125" customWidth="1"/>
    <col min="15105" max="15105" width="17.85546875" customWidth="1"/>
    <col min="15106" max="15120" width="6.5703125" customWidth="1"/>
    <col min="15361" max="15361" width="17.85546875" customWidth="1"/>
    <col min="15362" max="15376" width="6.5703125" customWidth="1"/>
    <col min="15617" max="15617" width="17.85546875" customWidth="1"/>
    <col min="15618" max="15632" width="6.5703125" customWidth="1"/>
    <col min="15873" max="15873" width="17.85546875" customWidth="1"/>
    <col min="15874" max="15888" width="6.5703125" customWidth="1"/>
    <col min="16129" max="16129" width="17.85546875" customWidth="1"/>
    <col min="16130" max="16144" width="6.5703125" customWidth="1"/>
  </cols>
  <sheetData>
    <row r="1" spans="1:22" ht="30" customHeight="1">
      <c r="A1" s="737" t="s">
        <v>172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737"/>
      <c r="Q1" s="171"/>
    </row>
    <row r="2" spans="1:22" ht="30" customHeight="1" thickBot="1">
      <c r="A2" s="765" t="s">
        <v>173</v>
      </c>
      <c r="B2" s="765"/>
      <c r="C2" s="765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5"/>
      <c r="O2" s="765"/>
      <c r="P2" s="765"/>
      <c r="Q2" s="172"/>
    </row>
    <row r="3" spans="1:22" ht="30" customHeight="1" thickTop="1">
      <c r="A3" s="766" t="s">
        <v>174</v>
      </c>
      <c r="B3" s="768" t="s">
        <v>155</v>
      </c>
      <c r="C3" s="768"/>
      <c r="D3" s="768" t="s">
        <v>156</v>
      </c>
      <c r="E3" s="768"/>
      <c r="F3" s="768" t="s">
        <v>157</v>
      </c>
      <c r="G3" s="768"/>
      <c r="H3" s="768" t="s">
        <v>158</v>
      </c>
      <c r="I3" s="768"/>
      <c r="J3" s="768" t="s">
        <v>159</v>
      </c>
      <c r="K3" s="768"/>
      <c r="L3" s="768" t="s">
        <v>160</v>
      </c>
      <c r="M3" s="768"/>
      <c r="N3" s="768" t="s">
        <v>161</v>
      </c>
      <c r="O3" s="768"/>
      <c r="P3" s="768"/>
      <c r="Q3" s="173"/>
    </row>
    <row r="4" spans="1:22" ht="24.75" customHeight="1" thickBot="1">
      <c r="A4" s="767"/>
      <c r="B4" s="174" t="s">
        <v>175</v>
      </c>
      <c r="C4" s="174" t="s">
        <v>17</v>
      </c>
      <c r="D4" s="174" t="s">
        <v>175</v>
      </c>
      <c r="E4" s="174" t="s">
        <v>17</v>
      </c>
      <c r="F4" s="174" t="s">
        <v>175</v>
      </c>
      <c r="G4" s="174" t="s">
        <v>17</v>
      </c>
      <c r="H4" s="174" t="s">
        <v>175</v>
      </c>
      <c r="I4" s="174" t="s">
        <v>17</v>
      </c>
      <c r="J4" s="174" t="s">
        <v>175</v>
      </c>
      <c r="K4" s="174" t="s">
        <v>17</v>
      </c>
      <c r="L4" s="174" t="s">
        <v>175</v>
      </c>
      <c r="M4" s="174" t="s">
        <v>17</v>
      </c>
      <c r="N4" s="174" t="s">
        <v>175</v>
      </c>
      <c r="O4" s="174" t="s">
        <v>17</v>
      </c>
      <c r="P4" s="174" t="s">
        <v>18</v>
      </c>
      <c r="Q4" s="173"/>
      <c r="R4" s="173"/>
      <c r="S4" s="162"/>
      <c r="T4" s="162"/>
      <c r="U4" s="162"/>
      <c r="V4" s="162"/>
    </row>
    <row r="5" spans="1:22" ht="30" customHeight="1">
      <c r="A5" s="175" t="s">
        <v>68</v>
      </c>
      <c r="B5" s="161">
        <v>20</v>
      </c>
      <c r="C5" s="161">
        <v>0</v>
      </c>
      <c r="D5" s="161">
        <v>32</v>
      </c>
      <c r="E5" s="161">
        <v>4</v>
      </c>
      <c r="F5" s="161">
        <v>0</v>
      </c>
      <c r="G5" s="161">
        <v>0</v>
      </c>
      <c r="H5" s="161">
        <v>0</v>
      </c>
      <c r="I5" s="161">
        <v>0</v>
      </c>
      <c r="J5" s="161">
        <v>0</v>
      </c>
      <c r="K5" s="161">
        <v>0</v>
      </c>
      <c r="L5" s="161">
        <v>0</v>
      </c>
      <c r="M5" s="161">
        <v>0</v>
      </c>
      <c r="N5" s="161">
        <f>SUM(B5,D5,F5,H5,J5,L5)</f>
        <v>52</v>
      </c>
      <c r="O5" s="161">
        <f>SUM(C5,E5,G5,I5,K5,M5)</f>
        <v>4</v>
      </c>
      <c r="P5" s="161">
        <f>SUM(N5:O5)</f>
        <v>56</v>
      </c>
      <c r="Q5" s="173"/>
      <c r="R5" s="173"/>
      <c r="S5" s="162"/>
      <c r="T5" s="162"/>
      <c r="U5" s="162"/>
      <c r="V5" s="162"/>
    </row>
    <row r="6" spans="1:22" ht="30" customHeight="1">
      <c r="A6" s="176" t="s">
        <v>176</v>
      </c>
      <c r="B6" s="43">
        <v>3</v>
      </c>
      <c r="C6" s="43">
        <v>3</v>
      </c>
      <c r="D6" s="43">
        <v>0</v>
      </c>
      <c r="E6" s="43">
        <v>2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161">
        <f t="shared" ref="N6:O7" si="0">SUM(B6,D6,F6,H6,J6,L6)</f>
        <v>3</v>
      </c>
      <c r="O6" s="161">
        <f t="shared" si="0"/>
        <v>5</v>
      </c>
      <c r="P6" s="161">
        <f t="shared" ref="P6:P7" si="1">SUM(N6:O6)</f>
        <v>8</v>
      </c>
      <c r="Q6" s="173"/>
      <c r="R6" s="173"/>
      <c r="S6" s="162"/>
      <c r="T6" s="162"/>
      <c r="U6" s="162"/>
      <c r="V6" s="162"/>
    </row>
    <row r="7" spans="1:22" ht="30" customHeight="1">
      <c r="A7" s="176" t="s">
        <v>69</v>
      </c>
      <c r="B7" s="43">
        <v>18</v>
      </c>
      <c r="C7" s="43">
        <v>1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161">
        <f t="shared" si="0"/>
        <v>18</v>
      </c>
      <c r="O7" s="161">
        <f t="shared" si="0"/>
        <v>1</v>
      </c>
      <c r="P7" s="161">
        <f t="shared" si="1"/>
        <v>19</v>
      </c>
      <c r="Q7" s="173"/>
      <c r="R7" s="173"/>
      <c r="S7" s="162"/>
      <c r="T7" s="162"/>
      <c r="U7" s="162"/>
      <c r="V7" s="162"/>
    </row>
    <row r="8" spans="1:22" ht="30" customHeight="1">
      <c r="A8" s="176" t="s">
        <v>166</v>
      </c>
      <c r="B8" s="43">
        <v>49</v>
      </c>
      <c r="C8" s="43">
        <v>6</v>
      </c>
      <c r="D8" s="43">
        <v>36</v>
      </c>
      <c r="E8" s="43">
        <v>2</v>
      </c>
      <c r="F8" s="43">
        <v>30</v>
      </c>
      <c r="G8" s="43">
        <v>6</v>
      </c>
      <c r="H8" s="43">
        <v>4</v>
      </c>
      <c r="I8" s="43">
        <v>6</v>
      </c>
      <c r="J8" s="43">
        <v>11</v>
      </c>
      <c r="K8" s="43">
        <v>0</v>
      </c>
      <c r="L8" s="43">
        <v>4</v>
      </c>
      <c r="M8" s="43">
        <v>0</v>
      </c>
      <c r="N8" s="161">
        <v>134</v>
      </c>
      <c r="O8" s="161">
        <v>20</v>
      </c>
      <c r="P8" s="161">
        <v>154</v>
      </c>
      <c r="Q8" s="173"/>
      <c r="R8" s="173"/>
      <c r="S8" s="162"/>
      <c r="T8" s="162"/>
      <c r="U8" s="162"/>
      <c r="V8" s="162"/>
    </row>
    <row r="9" spans="1:22" ht="30" customHeight="1" thickBot="1">
      <c r="A9" s="177" t="s">
        <v>177</v>
      </c>
      <c r="B9" s="123">
        <v>2</v>
      </c>
      <c r="C9" s="123">
        <v>0</v>
      </c>
      <c r="D9" s="123">
        <v>1</v>
      </c>
      <c r="E9" s="123">
        <v>3</v>
      </c>
      <c r="F9" s="123">
        <v>0</v>
      </c>
      <c r="G9" s="123">
        <v>0</v>
      </c>
      <c r="H9" s="123">
        <v>0</v>
      </c>
      <c r="I9" s="123">
        <v>0</v>
      </c>
      <c r="J9" s="123">
        <v>1</v>
      </c>
      <c r="K9" s="123">
        <v>0</v>
      </c>
      <c r="L9" s="123">
        <v>0</v>
      </c>
      <c r="M9" s="123">
        <v>0</v>
      </c>
      <c r="N9" s="123">
        <v>4</v>
      </c>
      <c r="O9" s="123">
        <v>3</v>
      </c>
      <c r="P9" s="123">
        <v>7</v>
      </c>
      <c r="Q9" s="173"/>
      <c r="R9" s="173"/>
      <c r="S9" s="162"/>
      <c r="T9" s="162"/>
      <c r="U9" s="162"/>
      <c r="V9" s="162"/>
    </row>
    <row r="10" spans="1:22" ht="30" customHeight="1" thickBot="1">
      <c r="A10" s="178" t="s">
        <v>23</v>
      </c>
      <c r="B10" s="179">
        <v>92</v>
      </c>
      <c r="C10" s="179">
        <v>10</v>
      </c>
      <c r="D10" s="179">
        <v>69</v>
      </c>
      <c r="E10" s="179">
        <v>11</v>
      </c>
      <c r="F10" s="179">
        <v>30</v>
      </c>
      <c r="G10" s="179">
        <v>6</v>
      </c>
      <c r="H10" s="179">
        <v>4</v>
      </c>
      <c r="I10" s="179">
        <v>6</v>
      </c>
      <c r="J10" s="179">
        <v>12</v>
      </c>
      <c r="K10" s="179">
        <v>0</v>
      </c>
      <c r="L10" s="179">
        <v>4</v>
      </c>
      <c r="M10" s="179">
        <v>0</v>
      </c>
      <c r="N10" s="179">
        <v>211</v>
      </c>
      <c r="O10" s="179">
        <v>33</v>
      </c>
      <c r="P10" s="179">
        <v>244</v>
      </c>
      <c r="Q10" s="173"/>
      <c r="R10" s="173"/>
      <c r="S10" s="162"/>
      <c r="T10" s="162"/>
      <c r="U10" s="162"/>
      <c r="V10" s="162"/>
    </row>
    <row r="11" spans="1:22" ht="30" customHeight="1" thickTop="1"/>
    <row r="12" spans="1:22" ht="30" customHeight="1"/>
    <row r="13" spans="1:22" ht="30" customHeight="1">
      <c r="A13" s="180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</row>
    <row r="14" spans="1:22" ht="30" customHeight="1">
      <c r="A14" s="180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</row>
    <row r="15" spans="1:22" ht="33">
      <c r="A15" s="180"/>
      <c r="B15" s="180"/>
      <c r="C15" s="180"/>
      <c r="D15" s="180"/>
      <c r="E15" s="180"/>
      <c r="F15" s="183"/>
      <c r="G15" s="184"/>
      <c r="H15" s="180"/>
      <c r="I15" s="180"/>
      <c r="J15" s="180"/>
      <c r="K15" s="180"/>
      <c r="L15" s="180"/>
      <c r="M15" s="180"/>
      <c r="N15" s="180"/>
      <c r="O15" s="180"/>
      <c r="P15" s="180"/>
    </row>
  </sheetData>
  <mergeCells count="10">
    <mergeCell ref="A1:P1"/>
    <mergeCell ref="A2:P2"/>
    <mergeCell ref="A3:A4"/>
    <mergeCell ref="B3:C3"/>
    <mergeCell ref="D3:E3"/>
    <mergeCell ref="F3:G3"/>
    <mergeCell ref="H3:I3"/>
    <mergeCell ref="J3:K3"/>
    <mergeCell ref="L3:M3"/>
    <mergeCell ref="N3:P3"/>
  </mergeCells>
  <printOptions horizontalCentered="1"/>
  <pageMargins left="1" right="1" top="1" bottom="1" header="1" footer="1"/>
  <pageSetup paperSize="9" scale="85" firstPageNumber="2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17"/>
  <sheetViews>
    <sheetView rightToLeft="1" view="pageBreakPreview" zoomScale="98" zoomScaleSheetLayoutView="98" workbookViewId="0">
      <selection activeCell="J9" sqref="J9"/>
    </sheetView>
  </sheetViews>
  <sheetFormatPr defaultRowHeight="12.75"/>
  <cols>
    <col min="1" max="1" width="29.140625" customWidth="1"/>
    <col min="2" max="4" width="26.42578125" customWidth="1"/>
    <col min="253" max="253" width="21.28515625" customWidth="1"/>
    <col min="254" max="256" width="30.42578125" customWidth="1"/>
    <col min="509" max="509" width="21.28515625" customWidth="1"/>
    <col min="510" max="512" width="30.42578125" customWidth="1"/>
    <col min="765" max="765" width="21.28515625" customWidth="1"/>
    <col min="766" max="768" width="30.42578125" customWidth="1"/>
    <col min="1021" max="1021" width="21.28515625" customWidth="1"/>
    <col min="1022" max="1024" width="30.42578125" customWidth="1"/>
    <col min="1277" max="1277" width="21.28515625" customWidth="1"/>
    <col min="1278" max="1280" width="30.42578125" customWidth="1"/>
    <col min="1533" max="1533" width="21.28515625" customWidth="1"/>
    <col min="1534" max="1536" width="30.42578125" customWidth="1"/>
    <col min="1789" max="1789" width="21.28515625" customWidth="1"/>
    <col min="1790" max="1792" width="30.42578125" customWidth="1"/>
    <col min="2045" max="2045" width="21.28515625" customWidth="1"/>
    <col min="2046" max="2048" width="30.42578125" customWidth="1"/>
    <col min="2301" max="2301" width="21.28515625" customWidth="1"/>
    <col min="2302" max="2304" width="30.42578125" customWidth="1"/>
    <col min="2557" max="2557" width="21.28515625" customWidth="1"/>
    <col min="2558" max="2560" width="30.42578125" customWidth="1"/>
    <col min="2813" max="2813" width="21.28515625" customWidth="1"/>
    <col min="2814" max="2816" width="30.42578125" customWidth="1"/>
    <col min="3069" max="3069" width="21.28515625" customWidth="1"/>
    <col min="3070" max="3072" width="30.42578125" customWidth="1"/>
    <col min="3325" max="3325" width="21.28515625" customWidth="1"/>
    <col min="3326" max="3328" width="30.42578125" customWidth="1"/>
    <col min="3581" max="3581" width="21.28515625" customWidth="1"/>
    <col min="3582" max="3584" width="30.42578125" customWidth="1"/>
    <col min="3837" max="3837" width="21.28515625" customWidth="1"/>
    <col min="3838" max="3840" width="30.42578125" customWidth="1"/>
    <col min="4093" max="4093" width="21.28515625" customWidth="1"/>
    <col min="4094" max="4096" width="30.42578125" customWidth="1"/>
    <col min="4349" max="4349" width="21.28515625" customWidth="1"/>
    <col min="4350" max="4352" width="30.42578125" customWidth="1"/>
    <col min="4605" max="4605" width="21.28515625" customWidth="1"/>
    <col min="4606" max="4608" width="30.42578125" customWidth="1"/>
    <col min="4861" max="4861" width="21.28515625" customWidth="1"/>
    <col min="4862" max="4864" width="30.42578125" customWidth="1"/>
    <col min="5117" max="5117" width="21.28515625" customWidth="1"/>
    <col min="5118" max="5120" width="30.42578125" customWidth="1"/>
    <col min="5373" max="5373" width="21.28515625" customWidth="1"/>
    <col min="5374" max="5376" width="30.42578125" customWidth="1"/>
    <col min="5629" max="5629" width="21.28515625" customWidth="1"/>
    <col min="5630" max="5632" width="30.42578125" customWidth="1"/>
    <col min="5885" max="5885" width="21.28515625" customWidth="1"/>
    <col min="5886" max="5888" width="30.42578125" customWidth="1"/>
    <col min="6141" max="6141" width="21.28515625" customWidth="1"/>
    <col min="6142" max="6144" width="30.42578125" customWidth="1"/>
    <col min="6397" max="6397" width="21.28515625" customWidth="1"/>
    <col min="6398" max="6400" width="30.42578125" customWidth="1"/>
    <col min="6653" max="6653" width="21.28515625" customWidth="1"/>
    <col min="6654" max="6656" width="30.42578125" customWidth="1"/>
    <col min="6909" max="6909" width="21.28515625" customWidth="1"/>
    <col min="6910" max="6912" width="30.42578125" customWidth="1"/>
    <col min="7165" max="7165" width="21.28515625" customWidth="1"/>
    <col min="7166" max="7168" width="30.42578125" customWidth="1"/>
    <col min="7421" max="7421" width="21.28515625" customWidth="1"/>
    <col min="7422" max="7424" width="30.42578125" customWidth="1"/>
    <col min="7677" max="7677" width="21.28515625" customWidth="1"/>
    <col min="7678" max="7680" width="30.42578125" customWidth="1"/>
    <col min="7933" max="7933" width="21.28515625" customWidth="1"/>
    <col min="7934" max="7936" width="30.42578125" customWidth="1"/>
    <col min="8189" max="8189" width="21.28515625" customWidth="1"/>
    <col min="8190" max="8192" width="30.42578125" customWidth="1"/>
    <col min="8445" max="8445" width="21.28515625" customWidth="1"/>
    <col min="8446" max="8448" width="30.42578125" customWidth="1"/>
    <col min="8701" max="8701" width="21.28515625" customWidth="1"/>
    <col min="8702" max="8704" width="30.42578125" customWidth="1"/>
    <col min="8957" max="8957" width="21.28515625" customWidth="1"/>
    <col min="8958" max="8960" width="30.42578125" customWidth="1"/>
    <col min="9213" max="9213" width="21.28515625" customWidth="1"/>
    <col min="9214" max="9216" width="30.42578125" customWidth="1"/>
    <col min="9469" max="9469" width="21.28515625" customWidth="1"/>
    <col min="9470" max="9472" width="30.42578125" customWidth="1"/>
    <col min="9725" max="9725" width="21.28515625" customWidth="1"/>
    <col min="9726" max="9728" width="30.42578125" customWidth="1"/>
    <col min="9981" max="9981" width="21.28515625" customWidth="1"/>
    <col min="9982" max="9984" width="30.42578125" customWidth="1"/>
    <col min="10237" max="10237" width="21.28515625" customWidth="1"/>
    <col min="10238" max="10240" width="30.42578125" customWidth="1"/>
    <col min="10493" max="10493" width="21.28515625" customWidth="1"/>
    <col min="10494" max="10496" width="30.42578125" customWidth="1"/>
    <col min="10749" max="10749" width="21.28515625" customWidth="1"/>
    <col min="10750" max="10752" width="30.42578125" customWidth="1"/>
    <col min="11005" max="11005" width="21.28515625" customWidth="1"/>
    <col min="11006" max="11008" width="30.42578125" customWidth="1"/>
    <col min="11261" max="11261" width="21.28515625" customWidth="1"/>
    <col min="11262" max="11264" width="30.42578125" customWidth="1"/>
    <col min="11517" max="11517" width="21.28515625" customWidth="1"/>
    <col min="11518" max="11520" width="30.42578125" customWidth="1"/>
    <col min="11773" max="11773" width="21.28515625" customWidth="1"/>
    <col min="11774" max="11776" width="30.42578125" customWidth="1"/>
    <col min="12029" max="12029" width="21.28515625" customWidth="1"/>
    <col min="12030" max="12032" width="30.42578125" customWidth="1"/>
    <col min="12285" max="12285" width="21.28515625" customWidth="1"/>
    <col min="12286" max="12288" width="30.42578125" customWidth="1"/>
    <col min="12541" max="12541" width="21.28515625" customWidth="1"/>
    <col min="12542" max="12544" width="30.42578125" customWidth="1"/>
    <col min="12797" max="12797" width="21.28515625" customWidth="1"/>
    <col min="12798" max="12800" width="30.42578125" customWidth="1"/>
    <col min="13053" max="13053" width="21.28515625" customWidth="1"/>
    <col min="13054" max="13056" width="30.42578125" customWidth="1"/>
    <col min="13309" max="13309" width="21.28515625" customWidth="1"/>
    <col min="13310" max="13312" width="30.42578125" customWidth="1"/>
    <col min="13565" max="13565" width="21.28515625" customWidth="1"/>
    <col min="13566" max="13568" width="30.42578125" customWidth="1"/>
    <col min="13821" max="13821" width="21.28515625" customWidth="1"/>
    <col min="13822" max="13824" width="30.42578125" customWidth="1"/>
    <col min="14077" max="14077" width="21.28515625" customWidth="1"/>
    <col min="14078" max="14080" width="30.42578125" customWidth="1"/>
    <col min="14333" max="14333" width="21.28515625" customWidth="1"/>
    <col min="14334" max="14336" width="30.42578125" customWidth="1"/>
    <col min="14589" max="14589" width="21.28515625" customWidth="1"/>
    <col min="14590" max="14592" width="30.42578125" customWidth="1"/>
    <col min="14845" max="14845" width="21.28515625" customWidth="1"/>
    <col min="14846" max="14848" width="30.42578125" customWidth="1"/>
    <col min="15101" max="15101" width="21.28515625" customWidth="1"/>
    <col min="15102" max="15104" width="30.42578125" customWidth="1"/>
    <col min="15357" max="15357" width="21.28515625" customWidth="1"/>
    <col min="15358" max="15360" width="30.42578125" customWidth="1"/>
    <col min="15613" max="15613" width="21.28515625" customWidth="1"/>
    <col min="15614" max="15616" width="30.42578125" customWidth="1"/>
    <col min="15869" max="15869" width="21.28515625" customWidth="1"/>
    <col min="15870" max="15872" width="30.42578125" customWidth="1"/>
    <col min="16125" max="16125" width="21.28515625" customWidth="1"/>
    <col min="16126" max="16128" width="30.42578125" customWidth="1"/>
  </cols>
  <sheetData>
    <row r="1" spans="1:4" ht="45.75" customHeight="1">
      <c r="A1" s="737" t="s">
        <v>178</v>
      </c>
      <c r="B1" s="737"/>
      <c r="C1" s="737"/>
      <c r="D1" s="737"/>
    </row>
    <row r="2" spans="1:4" ht="18.75" thickBot="1">
      <c r="A2" s="769" t="s">
        <v>179</v>
      </c>
      <c r="B2" s="769"/>
      <c r="C2" s="769"/>
      <c r="D2" s="769"/>
    </row>
    <row r="3" spans="1:4" ht="30.75" customHeight="1" thickTop="1">
      <c r="A3" s="768" t="s">
        <v>3</v>
      </c>
      <c r="B3" s="768" t="s">
        <v>180</v>
      </c>
      <c r="C3" s="768"/>
      <c r="D3" s="768"/>
    </row>
    <row r="4" spans="1:4" ht="30.75" customHeight="1" thickBot="1">
      <c r="A4" s="770"/>
      <c r="B4" s="174" t="s">
        <v>181</v>
      </c>
      <c r="C4" s="174" t="s">
        <v>182</v>
      </c>
      <c r="D4" s="174" t="s">
        <v>23</v>
      </c>
    </row>
    <row r="5" spans="1:4" ht="34.5" customHeight="1">
      <c r="A5" s="185" t="s">
        <v>68</v>
      </c>
      <c r="B5" s="161">
        <v>1551</v>
      </c>
      <c r="C5" s="161">
        <v>105</v>
      </c>
      <c r="D5" s="161">
        <f>SUM(B5:C5)</f>
        <v>1656</v>
      </c>
    </row>
    <row r="6" spans="1:4" ht="39" customHeight="1">
      <c r="A6" s="186" t="s">
        <v>183</v>
      </c>
      <c r="B6" s="43">
        <v>69</v>
      </c>
      <c r="C6" s="43">
        <v>624</v>
      </c>
      <c r="D6" s="161">
        <f t="shared" ref="D6:D10" si="0">SUM(B6:C6)</f>
        <v>693</v>
      </c>
    </row>
    <row r="7" spans="1:4" ht="33.75" customHeight="1">
      <c r="A7" s="186" t="s">
        <v>69</v>
      </c>
      <c r="B7" s="43">
        <v>116</v>
      </c>
      <c r="C7" s="43">
        <v>37</v>
      </c>
      <c r="D7" s="161">
        <f t="shared" si="0"/>
        <v>153</v>
      </c>
    </row>
    <row r="8" spans="1:4" ht="29.25" customHeight="1">
      <c r="A8" s="186" t="s">
        <v>166</v>
      </c>
      <c r="B8" s="43">
        <v>529</v>
      </c>
      <c r="C8" s="43">
        <v>76</v>
      </c>
      <c r="D8" s="161">
        <f t="shared" si="0"/>
        <v>605</v>
      </c>
    </row>
    <row r="9" spans="1:4" ht="29.25" customHeight="1">
      <c r="A9" s="187" t="s">
        <v>90</v>
      </c>
      <c r="B9" s="165">
        <v>29</v>
      </c>
      <c r="C9" s="165">
        <v>3</v>
      </c>
      <c r="D9" s="161">
        <f t="shared" si="0"/>
        <v>32</v>
      </c>
    </row>
    <row r="10" spans="1:4" ht="31.5" customHeight="1" thickBot="1">
      <c r="A10" s="188" t="s">
        <v>177</v>
      </c>
      <c r="B10" s="165">
        <v>13</v>
      </c>
      <c r="C10" s="165">
        <v>3</v>
      </c>
      <c r="D10" s="165">
        <f t="shared" si="0"/>
        <v>16</v>
      </c>
    </row>
    <row r="11" spans="1:4" ht="29.25" customHeight="1" thickBot="1">
      <c r="A11" s="189" t="s">
        <v>23</v>
      </c>
      <c r="B11" s="179">
        <f>SUM(B5:B10)</f>
        <v>2307</v>
      </c>
      <c r="C11" s="179">
        <f t="shared" ref="C11:D11" si="1">SUM(C5:C10)</f>
        <v>848</v>
      </c>
      <c r="D11" s="179">
        <f t="shared" si="1"/>
        <v>3155</v>
      </c>
    </row>
    <row r="12" spans="1:4" ht="13.5" thickTop="1"/>
    <row r="13" spans="1:4" ht="20.25" customHeight="1">
      <c r="B13" s="162"/>
      <c r="C13" s="162"/>
      <c r="D13" s="162"/>
    </row>
    <row r="14" spans="1:4" ht="22.5" customHeight="1"/>
    <row r="15" spans="1:4" ht="22.5" customHeight="1"/>
    <row r="17" spans="2:4" ht="27">
      <c r="B17" s="190"/>
      <c r="C17" s="190"/>
      <c r="D17" s="190"/>
    </row>
  </sheetData>
  <mergeCells count="4">
    <mergeCell ref="A1:D1"/>
    <mergeCell ref="A2:D2"/>
    <mergeCell ref="A3:A4"/>
    <mergeCell ref="B3:D3"/>
  </mergeCells>
  <printOptions horizontalCentered="1"/>
  <pageMargins left="0.39370078740157483" right="0.39370078740157483" top="0.78740157480314965" bottom="0.78740157480314965" header="0.78740157480314965" footer="0.78740157480314965"/>
  <pageSetup paperSize="9" scale="85" firstPageNumber="2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62"/>
  <sheetViews>
    <sheetView rightToLeft="1" view="pageBreakPreview" zoomScale="91" zoomScaleSheetLayoutView="91" workbookViewId="0">
      <selection activeCell="J9" sqref="J9"/>
    </sheetView>
  </sheetViews>
  <sheetFormatPr defaultRowHeight="15"/>
  <cols>
    <col min="1" max="1" width="24.85546875" customWidth="1"/>
    <col min="2" max="16" width="7.7109375" customWidth="1"/>
    <col min="17" max="17" width="9.28515625" customWidth="1"/>
    <col min="18" max="18" width="5.85546875" style="191" customWidth="1"/>
    <col min="239" max="239" width="18" customWidth="1"/>
    <col min="240" max="254" width="6.28515625" customWidth="1"/>
    <col min="255" max="255" width="6.7109375" customWidth="1"/>
    <col min="256" max="256" width="5.85546875" customWidth="1"/>
    <col min="495" max="495" width="18" customWidth="1"/>
    <col min="496" max="510" width="6.28515625" customWidth="1"/>
    <col min="511" max="511" width="6.7109375" customWidth="1"/>
    <col min="512" max="512" width="5.85546875" customWidth="1"/>
    <col min="751" max="751" width="18" customWidth="1"/>
    <col min="752" max="766" width="6.28515625" customWidth="1"/>
    <col min="767" max="767" width="6.7109375" customWidth="1"/>
    <col min="768" max="768" width="5.85546875" customWidth="1"/>
    <col min="1007" max="1007" width="18" customWidth="1"/>
    <col min="1008" max="1022" width="6.28515625" customWidth="1"/>
    <col min="1023" max="1023" width="6.7109375" customWidth="1"/>
    <col min="1024" max="1024" width="5.85546875" customWidth="1"/>
    <col min="1263" max="1263" width="18" customWidth="1"/>
    <col min="1264" max="1278" width="6.28515625" customWidth="1"/>
    <col min="1279" max="1279" width="6.7109375" customWidth="1"/>
    <col min="1280" max="1280" width="5.85546875" customWidth="1"/>
    <col min="1519" max="1519" width="18" customWidth="1"/>
    <col min="1520" max="1534" width="6.28515625" customWidth="1"/>
    <col min="1535" max="1535" width="6.7109375" customWidth="1"/>
    <col min="1536" max="1536" width="5.85546875" customWidth="1"/>
    <col min="1775" max="1775" width="18" customWidth="1"/>
    <col min="1776" max="1790" width="6.28515625" customWidth="1"/>
    <col min="1791" max="1791" width="6.7109375" customWidth="1"/>
    <col min="1792" max="1792" width="5.85546875" customWidth="1"/>
    <col min="2031" max="2031" width="18" customWidth="1"/>
    <col min="2032" max="2046" width="6.28515625" customWidth="1"/>
    <col min="2047" max="2047" width="6.7109375" customWidth="1"/>
    <col min="2048" max="2048" width="5.85546875" customWidth="1"/>
    <col min="2287" max="2287" width="18" customWidth="1"/>
    <col min="2288" max="2302" width="6.28515625" customWidth="1"/>
    <col min="2303" max="2303" width="6.7109375" customWidth="1"/>
    <col min="2304" max="2304" width="5.85546875" customWidth="1"/>
    <col min="2543" max="2543" width="18" customWidth="1"/>
    <col min="2544" max="2558" width="6.28515625" customWidth="1"/>
    <col min="2559" max="2559" width="6.7109375" customWidth="1"/>
    <col min="2560" max="2560" width="5.85546875" customWidth="1"/>
    <col min="2799" max="2799" width="18" customWidth="1"/>
    <col min="2800" max="2814" width="6.28515625" customWidth="1"/>
    <col min="2815" max="2815" width="6.7109375" customWidth="1"/>
    <col min="2816" max="2816" width="5.85546875" customWidth="1"/>
    <col min="3055" max="3055" width="18" customWidth="1"/>
    <col min="3056" max="3070" width="6.28515625" customWidth="1"/>
    <col min="3071" max="3071" width="6.7109375" customWidth="1"/>
    <col min="3072" max="3072" width="5.85546875" customWidth="1"/>
    <col min="3311" max="3311" width="18" customWidth="1"/>
    <col min="3312" max="3326" width="6.28515625" customWidth="1"/>
    <col min="3327" max="3327" width="6.7109375" customWidth="1"/>
    <col min="3328" max="3328" width="5.85546875" customWidth="1"/>
    <col min="3567" max="3567" width="18" customWidth="1"/>
    <col min="3568" max="3582" width="6.28515625" customWidth="1"/>
    <col min="3583" max="3583" width="6.7109375" customWidth="1"/>
    <col min="3584" max="3584" width="5.85546875" customWidth="1"/>
    <col min="3823" max="3823" width="18" customWidth="1"/>
    <col min="3824" max="3838" width="6.28515625" customWidth="1"/>
    <col min="3839" max="3839" width="6.7109375" customWidth="1"/>
    <col min="3840" max="3840" width="5.85546875" customWidth="1"/>
    <col min="4079" max="4079" width="18" customWidth="1"/>
    <col min="4080" max="4094" width="6.28515625" customWidth="1"/>
    <col min="4095" max="4095" width="6.7109375" customWidth="1"/>
    <col min="4096" max="4096" width="5.85546875" customWidth="1"/>
    <col min="4335" max="4335" width="18" customWidth="1"/>
    <col min="4336" max="4350" width="6.28515625" customWidth="1"/>
    <col min="4351" max="4351" width="6.7109375" customWidth="1"/>
    <col min="4352" max="4352" width="5.85546875" customWidth="1"/>
    <col min="4591" max="4591" width="18" customWidth="1"/>
    <col min="4592" max="4606" width="6.28515625" customWidth="1"/>
    <col min="4607" max="4607" width="6.7109375" customWidth="1"/>
    <col min="4608" max="4608" width="5.85546875" customWidth="1"/>
    <col min="4847" max="4847" width="18" customWidth="1"/>
    <col min="4848" max="4862" width="6.28515625" customWidth="1"/>
    <col min="4863" max="4863" width="6.7109375" customWidth="1"/>
    <col min="4864" max="4864" width="5.85546875" customWidth="1"/>
    <col min="5103" max="5103" width="18" customWidth="1"/>
    <col min="5104" max="5118" width="6.28515625" customWidth="1"/>
    <col min="5119" max="5119" width="6.7109375" customWidth="1"/>
    <col min="5120" max="5120" width="5.85546875" customWidth="1"/>
    <col min="5359" max="5359" width="18" customWidth="1"/>
    <col min="5360" max="5374" width="6.28515625" customWidth="1"/>
    <col min="5375" max="5375" width="6.7109375" customWidth="1"/>
    <col min="5376" max="5376" width="5.85546875" customWidth="1"/>
    <col min="5615" max="5615" width="18" customWidth="1"/>
    <col min="5616" max="5630" width="6.28515625" customWidth="1"/>
    <col min="5631" max="5631" width="6.7109375" customWidth="1"/>
    <col min="5632" max="5632" width="5.85546875" customWidth="1"/>
    <col min="5871" max="5871" width="18" customWidth="1"/>
    <col min="5872" max="5886" width="6.28515625" customWidth="1"/>
    <col min="5887" max="5887" width="6.7109375" customWidth="1"/>
    <col min="5888" max="5888" width="5.85546875" customWidth="1"/>
    <col min="6127" max="6127" width="18" customWidth="1"/>
    <col min="6128" max="6142" width="6.28515625" customWidth="1"/>
    <col min="6143" max="6143" width="6.7109375" customWidth="1"/>
    <col min="6144" max="6144" width="5.85546875" customWidth="1"/>
    <col min="6383" max="6383" width="18" customWidth="1"/>
    <col min="6384" max="6398" width="6.28515625" customWidth="1"/>
    <col min="6399" max="6399" width="6.7109375" customWidth="1"/>
    <col min="6400" max="6400" width="5.85546875" customWidth="1"/>
    <col min="6639" max="6639" width="18" customWidth="1"/>
    <col min="6640" max="6654" width="6.28515625" customWidth="1"/>
    <col min="6655" max="6655" width="6.7109375" customWidth="1"/>
    <col min="6656" max="6656" width="5.85546875" customWidth="1"/>
    <col min="6895" max="6895" width="18" customWidth="1"/>
    <col min="6896" max="6910" width="6.28515625" customWidth="1"/>
    <col min="6911" max="6911" width="6.7109375" customWidth="1"/>
    <col min="6912" max="6912" width="5.85546875" customWidth="1"/>
    <col min="7151" max="7151" width="18" customWidth="1"/>
    <col min="7152" max="7166" width="6.28515625" customWidth="1"/>
    <col min="7167" max="7167" width="6.7109375" customWidth="1"/>
    <col min="7168" max="7168" width="5.85546875" customWidth="1"/>
    <col min="7407" max="7407" width="18" customWidth="1"/>
    <col min="7408" max="7422" width="6.28515625" customWidth="1"/>
    <col min="7423" max="7423" width="6.7109375" customWidth="1"/>
    <col min="7424" max="7424" width="5.85546875" customWidth="1"/>
    <col min="7663" max="7663" width="18" customWidth="1"/>
    <col min="7664" max="7678" width="6.28515625" customWidth="1"/>
    <col min="7679" max="7679" width="6.7109375" customWidth="1"/>
    <col min="7680" max="7680" width="5.85546875" customWidth="1"/>
    <col min="7919" max="7919" width="18" customWidth="1"/>
    <col min="7920" max="7934" width="6.28515625" customWidth="1"/>
    <col min="7935" max="7935" width="6.7109375" customWidth="1"/>
    <col min="7936" max="7936" width="5.85546875" customWidth="1"/>
    <col min="8175" max="8175" width="18" customWidth="1"/>
    <col min="8176" max="8190" width="6.28515625" customWidth="1"/>
    <col min="8191" max="8191" width="6.7109375" customWidth="1"/>
    <col min="8192" max="8192" width="5.85546875" customWidth="1"/>
    <col min="8431" max="8431" width="18" customWidth="1"/>
    <col min="8432" max="8446" width="6.28515625" customWidth="1"/>
    <col min="8447" max="8447" width="6.7109375" customWidth="1"/>
    <col min="8448" max="8448" width="5.85546875" customWidth="1"/>
    <col min="8687" max="8687" width="18" customWidth="1"/>
    <col min="8688" max="8702" width="6.28515625" customWidth="1"/>
    <col min="8703" max="8703" width="6.7109375" customWidth="1"/>
    <col min="8704" max="8704" width="5.85546875" customWidth="1"/>
    <col min="8943" max="8943" width="18" customWidth="1"/>
    <col min="8944" max="8958" width="6.28515625" customWidth="1"/>
    <col min="8959" max="8959" width="6.7109375" customWidth="1"/>
    <col min="8960" max="8960" width="5.85546875" customWidth="1"/>
    <col min="9199" max="9199" width="18" customWidth="1"/>
    <col min="9200" max="9214" width="6.28515625" customWidth="1"/>
    <col min="9215" max="9215" width="6.7109375" customWidth="1"/>
    <col min="9216" max="9216" width="5.85546875" customWidth="1"/>
    <col min="9455" max="9455" width="18" customWidth="1"/>
    <col min="9456" max="9470" width="6.28515625" customWidth="1"/>
    <col min="9471" max="9471" width="6.7109375" customWidth="1"/>
    <col min="9472" max="9472" width="5.85546875" customWidth="1"/>
    <col min="9711" max="9711" width="18" customWidth="1"/>
    <col min="9712" max="9726" width="6.28515625" customWidth="1"/>
    <col min="9727" max="9727" width="6.7109375" customWidth="1"/>
    <col min="9728" max="9728" width="5.85546875" customWidth="1"/>
    <col min="9967" max="9967" width="18" customWidth="1"/>
    <col min="9968" max="9982" width="6.28515625" customWidth="1"/>
    <col min="9983" max="9983" width="6.7109375" customWidth="1"/>
    <col min="9984" max="9984" width="5.85546875" customWidth="1"/>
    <col min="10223" max="10223" width="18" customWidth="1"/>
    <col min="10224" max="10238" width="6.28515625" customWidth="1"/>
    <col min="10239" max="10239" width="6.7109375" customWidth="1"/>
    <col min="10240" max="10240" width="5.85546875" customWidth="1"/>
    <col min="10479" max="10479" width="18" customWidth="1"/>
    <col min="10480" max="10494" width="6.28515625" customWidth="1"/>
    <col min="10495" max="10495" width="6.7109375" customWidth="1"/>
    <col min="10496" max="10496" width="5.85546875" customWidth="1"/>
    <col min="10735" max="10735" width="18" customWidth="1"/>
    <col min="10736" max="10750" width="6.28515625" customWidth="1"/>
    <col min="10751" max="10751" width="6.7109375" customWidth="1"/>
    <col min="10752" max="10752" width="5.85546875" customWidth="1"/>
    <col min="10991" max="10991" width="18" customWidth="1"/>
    <col min="10992" max="11006" width="6.28515625" customWidth="1"/>
    <col min="11007" max="11007" width="6.7109375" customWidth="1"/>
    <col min="11008" max="11008" width="5.85546875" customWidth="1"/>
    <col min="11247" max="11247" width="18" customWidth="1"/>
    <col min="11248" max="11262" width="6.28515625" customWidth="1"/>
    <col min="11263" max="11263" width="6.7109375" customWidth="1"/>
    <col min="11264" max="11264" width="5.85546875" customWidth="1"/>
    <col min="11503" max="11503" width="18" customWidth="1"/>
    <col min="11504" max="11518" width="6.28515625" customWidth="1"/>
    <col min="11519" max="11519" width="6.7109375" customWidth="1"/>
    <col min="11520" max="11520" width="5.85546875" customWidth="1"/>
    <col min="11759" max="11759" width="18" customWidth="1"/>
    <col min="11760" max="11774" width="6.28515625" customWidth="1"/>
    <col min="11775" max="11775" width="6.7109375" customWidth="1"/>
    <col min="11776" max="11776" width="5.85546875" customWidth="1"/>
    <col min="12015" max="12015" width="18" customWidth="1"/>
    <col min="12016" max="12030" width="6.28515625" customWidth="1"/>
    <col min="12031" max="12031" width="6.7109375" customWidth="1"/>
    <col min="12032" max="12032" width="5.85546875" customWidth="1"/>
    <col min="12271" max="12271" width="18" customWidth="1"/>
    <col min="12272" max="12286" width="6.28515625" customWidth="1"/>
    <col min="12287" max="12287" width="6.7109375" customWidth="1"/>
    <col min="12288" max="12288" width="5.85546875" customWidth="1"/>
    <col min="12527" max="12527" width="18" customWidth="1"/>
    <col min="12528" max="12542" width="6.28515625" customWidth="1"/>
    <col min="12543" max="12543" width="6.7109375" customWidth="1"/>
    <col min="12544" max="12544" width="5.85546875" customWidth="1"/>
    <col min="12783" max="12783" width="18" customWidth="1"/>
    <col min="12784" max="12798" width="6.28515625" customWidth="1"/>
    <col min="12799" max="12799" width="6.7109375" customWidth="1"/>
    <col min="12800" max="12800" width="5.85546875" customWidth="1"/>
    <col min="13039" max="13039" width="18" customWidth="1"/>
    <col min="13040" max="13054" width="6.28515625" customWidth="1"/>
    <col min="13055" max="13055" width="6.7109375" customWidth="1"/>
    <col min="13056" max="13056" width="5.85546875" customWidth="1"/>
    <col min="13295" max="13295" width="18" customWidth="1"/>
    <col min="13296" max="13310" width="6.28515625" customWidth="1"/>
    <col min="13311" max="13311" width="6.7109375" customWidth="1"/>
    <col min="13312" max="13312" width="5.85546875" customWidth="1"/>
    <col min="13551" max="13551" width="18" customWidth="1"/>
    <col min="13552" max="13566" width="6.28515625" customWidth="1"/>
    <col min="13567" max="13567" width="6.7109375" customWidth="1"/>
    <col min="13568" max="13568" width="5.85546875" customWidth="1"/>
    <col min="13807" max="13807" width="18" customWidth="1"/>
    <col min="13808" max="13822" width="6.28515625" customWidth="1"/>
    <col min="13823" max="13823" width="6.7109375" customWidth="1"/>
    <col min="13824" max="13824" width="5.85546875" customWidth="1"/>
    <col min="14063" max="14063" width="18" customWidth="1"/>
    <col min="14064" max="14078" width="6.28515625" customWidth="1"/>
    <col min="14079" max="14079" width="6.7109375" customWidth="1"/>
    <col min="14080" max="14080" width="5.85546875" customWidth="1"/>
    <col min="14319" max="14319" width="18" customWidth="1"/>
    <col min="14320" max="14334" width="6.28515625" customWidth="1"/>
    <col min="14335" max="14335" width="6.7109375" customWidth="1"/>
    <col min="14336" max="14336" width="5.85546875" customWidth="1"/>
    <col min="14575" max="14575" width="18" customWidth="1"/>
    <col min="14576" max="14590" width="6.28515625" customWidth="1"/>
    <col min="14591" max="14591" width="6.7109375" customWidth="1"/>
    <col min="14592" max="14592" width="5.85546875" customWidth="1"/>
    <col min="14831" max="14831" width="18" customWidth="1"/>
    <col min="14832" max="14846" width="6.28515625" customWidth="1"/>
    <col min="14847" max="14847" width="6.7109375" customWidth="1"/>
    <col min="14848" max="14848" width="5.85546875" customWidth="1"/>
    <col min="15087" max="15087" width="18" customWidth="1"/>
    <col min="15088" max="15102" width="6.28515625" customWidth="1"/>
    <col min="15103" max="15103" width="6.7109375" customWidth="1"/>
    <col min="15104" max="15104" width="5.85546875" customWidth="1"/>
    <col min="15343" max="15343" width="18" customWidth="1"/>
    <col min="15344" max="15358" width="6.28515625" customWidth="1"/>
    <col min="15359" max="15359" width="6.7109375" customWidth="1"/>
    <col min="15360" max="15360" width="5.85546875" customWidth="1"/>
    <col min="15599" max="15599" width="18" customWidth="1"/>
    <col min="15600" max="15614" width="6.28515625" customWidth="1"/>
    <col min="15615" max="15615" width="6.7109375" customWidth="1"/>
    <col min="15616" max="15616" width="5.85546875" customWidth="1"/>
    <col min="15855" max="15855" width="18" customWidth="1"/>
    <col min="15856" max="15870" width="6.28515625" customWidth="1"/>
    <col min="15871" max="15871" width="6.7109375" customWidth="1"/>
    <col min="15872" max="15872" width="5.85546875" customWidth="1"/>
    <col min="16111" max="16111" width="18" customWidth="1"/>
    <col min="16112" max="16126" width="6.28515625" customWidth="1"/>
    <col min="16127" max="16127" width="6.7109375" customWidth="1"/>
    <col min="16128" max="16128" width="5.85546875" customWidth="1"/>
  </cols>
  <sheetData>
    <row r="1" spans="1:18">
      <c r="D1" t="s">
        <v>133</v>
      </c>
      <c r="J1" t="s">
        <v>133</v>
      </c>
    </row>
    <row r="2" spans="1:18" ht="44.25" customHeight="1">
      <c r="A2" s="659" t="s">
        <v>184</v>
      </c>
      <c r="B2" s="659"/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  <c r="Q2" s="192"/>
    </row>
    <row r="3" spans="1:18" ht="26.25" customHeight="1" thickBot="1">
      <c r="A3" s="660" t="s">
        <v>185</v>
      </c>
      <c r="B3" s="660"/>
      <c r="C3" s="660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</row>
    <row r="4" spans="1:18" ht="23.25" customHeight="1" thickTop="1">
      <c r="A4" s="773" t="s">
        <v>3</v>
      </c>
      <c r="B4" s="768" t="s">
        <v>186</v>
      </c>
      <c r="C4" s="775"/>
      <c r="D4" s="768" t="s">
        <v>187</v>
      </c>
      <c r="E4" s="775"/>
      <c r="F4" s="768" t="s">
        <v>188</v>
      </c>
      <c r="G4" s="775"/>
      <c r="H4" s="768" t="s">
        <v>189</v>
      </c>
      <c r="I4" s="775"/>
      <c r="J4" s="768" t="s">
        <v>190</v>
      </c>
      <c r="K4" s="775"/>
      <c r="L4" s="768" t="s">
        <v>150</v>
      </c>
      <c r="M4" s="768"/>
      <c r="N4" s="768" t="s">
        <v>23</v>
      </c>
      <c r="O4" s="768"/>
      <c r="P4" s="768"/>
    </row>
    <row r="5" spans="1:18" ht="22.5" customHeight="1" thickBot="1">
      <c r="A5" s="774"/>
      <c r="B5" s="174" t="s">
        <v>16</v>
      </c>
      <c r="C5" s="174" t="s">
        <v>17</v>
      </c>
      <c r="D5" s="174" t="s">
        <v>16</v>
      </c>
      <c r="E5" s="174" t="s">
        <v>17</v>
      </c>
      <c r="F5" s="174" t="s">
        <v>16</v>
      </c>
      <c r="G5" s="174" t="s">
        <v>17</v>
      </c>
      <c r="H5" s="174" t="s">
        <v>16</v>
      </c>
      <c r="I5" s="174" t="s">
        <v>17</v>
      </c>
      <c r="J5" s="174" t="s">
        <v>16</v>
      </c>
      <c r="K5" s="174" t="s">
        <v>17</v>
      </c>
      <c r="L5" s="174" t="s">
        <v>16</v>
      </c>
      <c r="M5" s="174" t="s">
        <v>17</v>
      </c>
      <c r="N5" s="174" t="s">
        <v>16</v>
      </c>
      <c r="O5" s="174" t="s">
        <v>17</v>
      </c>
      <c r="P5" s="174" t="s">
        <v>162</v>
      </c>
      <c r="R5"/>
    </row>
    <row r="6" spans="1:18" ht="36" customHeight="1">
      <c r="A6" s="100" t="s">
        <v>68</v>
      </c>
      <c r="B6" s="43">
        <v>4</v>
      </c>
      <c r="C6" s="43">
        <v>1</v>
      </c>
      <c r="D6" s="43">
        <v>197</v>
      </c>
      <c r="E6" s="43">
        <v>75</v>
      </c>
      <c r="F6" s="43">
        <v>4</v>
      </c>
      <c r="G6" s="43">
        <v>0</v>
      </c>
      <c r="H6" s="43">
        <v>31</v>
      </c>
      <c r="I6" s="43">
        <v>10</v>
      </c>
      <c r="J6" s="43">
        <v>3</v>
      </c>
      <c r="K6" s="43">
        <v>1</v>
      </c>
      <c r="L6" s="43">
        <v>0</v>
      </c>
      <c r="M6" s="43">
        <v>0</v>
      </c>
      <c r="N6" s="43">
        <f t="shared" ref="N6:O11" si="0">SUM(B6,D6,F6,H6,J6,L6)</f>
        <v>239</v>
      </c>
      <c r="O6" s="43">
        <f t="shared" si="0"/>
        <v>87</v>
      </c>
      <c r="P6" s="43">
        <f t="shared" ref="P6:P11" si="1">SUM(N6:O6)</f>
        <v>326</v>
      </c>
      <c r="R6"/>
    </row>
    <row r="7" spans="1:18" ht="36" customHeight="1">
      <c r="A7" s="100" t="s">
        <v>104</v>
      </c>
      <c r="B7" s="43">
        <v>0</v>
      </c>
      <c r="C7" s="43">
        <v>0</v>
      </c>
      <c r="D7" s="43">
        <v>34</v>
      </c>
      <c r="E7" s="43">
        <v>44</v>
      </c>
      <c r="F7" s="43">
        <v>1</v>
      </c>
      <c r="G7" s="43">
        <v>3</v>
      </c>
      <c r="H7" s="43">
        <v>23</v>
      </c>
      <c r="I7" s="43">
        <v>22</v>
      </c>
      <c r="J7" s="43">
        <v>8</v>
      </c>
      <c r="K7" s="43">
        <v>10</v>
      </c>
      <c r="L7" s="43">
        <v>0</v>
      </c>
      <c r="M7" s="43">
        <v>0</v>
      </c>
      <c r="N7" s="43">
        <f t="shared" si="0"/>
        <v>66</v>
      </c>
      <c r="O7" s="43">
        <f t="shared" si="0"/>
        <v>79</v>
      </c>
      <c r="P7" s="43">
        <f t="shared" si="1"/>
        <v>145</v>
      </c>
      <c r="R7"/>
    </row>
    <row r="8" spans="1:18" ht="36" customHeight="1">
      <c r="A8" s="100" t="s">
        <v>69</v>
      </c>
      <c r="B8" s="43">
        <v>0</v>
      </c>
      <c r="C8" s="43">
        <v>0</v>
      </c>
      <c r="D8" s="43">
        <v>19</v>
      </c>
      <c r="E8" s="43">
        <v>19</v>
      </c>
      <c r="F8" s="43">
        <v>0</v>
      </c>
      <c r="G8" s="43">
        <v>0</v>
      </c>
      <c r="H8" s="43">
        <v>2</v>
      </c>
      <c r="I8" s="43">
        <v>0</v>
      </c>
      <c r="J8" s="43">
        <v>2</v>
      </c>
      <c r="K8" s="43">
        <v>0</v>
      </c>
      <c r="L8" s="43">
        <v>0</v>
      </c>
      <c r="M8" s="43">
        <v>0</v>
      </c>
      <c r="N8" s="43">
        <f t="shared" si="0"/>
        <v>23</v>
      </c>
      <c r="O8" s="43">
        <f t="shared" si="0"/>
        <v>19</v>
      </c>
      <c r="P8" s="43">
        <f t="shared" si="1"/>
        <v>42</v>
      </c>
      <c r="R8"/>
    </row>
    <row r="9" spans="1:18" ht="36" customHeight="1">
      <c r="A9" s="100" t="s">
        <v>166</v>
      </c>
      <c r="B9" s="43">
        <v>25</v>
      </c>
      <c r="C9" s="43">
        <v>18</v>
      </c>
      <c r="D9" s="43">
        <v>74</v>
      </c>
      <c r="E9" s="43">
        <v>81</v>
      </c>
      <c r="F9" s="43">
        <v>1</v>
      </c>
      <c r="G9" s="43">
        <v>1</v>
      </c>
      <c r="H9" s="43">
        <v>2</v>
      </c>
      <c r="I9" s="43">
        <v>3</v>
      </c>
      <c r="J9" s="43">
        <v>1</v>
      </c>
      <c r="K9" s="43">
        <v>0</v>
      </c>
      <c r="L9" s="43">
        <v>0</v>
      </c>
      <c r="M9" s="43">
        <v>0</v>
      </c>
      <c r="N9" s="43">
        <f t="shared" si="0"/>
        <v>103</v>
      </c>
      <c r="O9" s="43">
        <f t="shared" si="0"/>
        <v>103</v>
      </c>
      <c r="P9" s="43">
        <f t="shared" si="1"/>
        <v>206</v>
      </c>
      <c r="R9"/>
    </row>
    <row r="10" spans="1:18" ht="36" customHeight="1">
      <c r="A10" s="160" t="s">
        <v>90</v>
      </c>
      <c r="B10" s="161">
        <v>8</v>
      </c>
      <c r="C10" s="161">
        <v>1</v>
      </c>
      <c r="D10" s="161">
        <v>2</v>
      </c>
      <c r="E10" s="161">
        <v>1</v>
      </c>
      <c r="F10" s="161">
        <v>1</v>
      </c>
      <c r="G10" s="161">
        <v>0</v>
      </c>
      <c r="H10" s="161">
        <v>3</v>
      </c>
      <c r="I10" s="161">
        <v>1</v>
      </c>
      <c r="J10" s="161">
        <v>2</v>
      </c>
      <c r="K10" s="161">
        <v>0</v>
      </c>
      <c r="L10" s="161">
        <v>0</v>
      </c>
      <c r="M10" s="161">
        <v>0</v>
      </c>
      <c r="N10" s="43">
        <f t="shared" si="0"/>
        <v>16</v>
      </c>
      <c r="O10" s="43">
        <f t="shared" si="0"/>
        <v>3</v>
      </c>
      <c r="P10" s="43">
        <f t="shared" si="1"/>
        <v>19</v>
      </c>
      <c r="R10"/>
    </row>
    <row r="11" spans="1:18" ht="36" customHeight="1" thickBot="1">
      <c r="A11" s="193" t="s">
        <v>167</v>
      </c>
      <c r="B11" s="165">
        <v>2</v>
      </c>
      <c r="C11" s="165">
        <v>9</v>
      </c>
      <c r="D11" s="165">
        <v>4</v>
      </c>
      <c r="E11" s="165">
        <v>8</v>
      </c>
      <c r="F11" s="165">
        <v>0</v>
      </c>
      <c r="G11" s="165">
        <v>0</v>
      </c>
      <c r="H11" s="165">
        <v>0</v>
      </c>
      <c r="I11" s="165">
        <v>0</v>
      </c>
      <c r="J11" s="165">
        <v>0</v>
      </c>
      <c r="K11" s="165">
        <v>0</v>
      </c>
      <c r="L11" s="165">
        <v>0</v>
      </c>
      <c r="M11" s="165">
        <v>0</v>
      </c>
      <c r="N11" s="43">
        <f t="shared" si="0"/>
        <v>6</v>
      </c>
      <c r="O11" s="43">
        <f t="shared" si="0"/>
        <v>17</v>
      </c>
      <c r="P11" s="43">
        <f t="shared" si="1"/>
        <v>23</v>
      </c>
      <c r="R11"/>
    </row>
    <row r="12" spans="1:18" ht="36" customHeight="1" thickBot="1">
      <c r="A12" s="194" t="s">
        <v>161</v>
      </c>
      <c r="B12" s="179">
        <f t="shared" ref="B12:O12" si="2">SUM(B6:B11)</f>
        <v>39</v>
      </c>
      <c r="C12" s="179">
        <f t="shared" si="2"/>
        <v>29</v>
      </c>
      <c r="D12" s="179">
        <f t="shared" si="2"/>
        <v>330</v>
      </c>
      <c r="E12" s="179">
        <f t="shared" si="2"/>
        <v>228</v>
      </c>
      <c r="F12" s="179">
        <f t="shared" si="2"/>
        <v>7</v>
      </c>
      <c r="G12" s="179">
        <f t="shared" si="2"/>
        <v>4</v>
      </c>
      <c r="H12" s="179">
        <f t="shared" si="2"/>
        <v>61</v>
      </c>
      <c r="I12" s="179">
        <f t="shared" si="2"/>
        <v>36</v>
      </c>
      <c r="J12" s="179">
        <f t="shared" si="2"/>
        <v>16</v>
      </c>
      <c r="K12" s="179">
        <f t="shared" si="2"/>
        <v>11</v>
      </c>
      <c r="L12" s="179">
        <f t="shared" si="2"/>
        <v>0</v>
      </c>
      <c r="M12" s="179">
        <f t="shared" si="2"/>
        <v>0</v>
      </c>
      <c r="N12" s="179">
        <f t="shared" si="2"/>
        <v>453</v>
      </c>
      <c r="O12" s="179">
        <f t="shared" si="2"/>
        <v>308</v>
      </c>
      <c r="P12" s="179">
        <f>SUM(P6:P11)</f>
        <v>761</v>
      </c>
      <c r="R12"/>
    </row>
    <row r="13" spans="1:18" ht="21.75" customHeight="1" thickTop="1">
      <c r="J13" s="180"/>
      <c r="K13" s="180"/>
      <c r="L13" s="180"/>
      <c r="M13" s="180"/>
      <c r="N13" s="180"/>
      <c r="O13" s="180"/>
      <c r="P13" s="195"/>
    </row>
    <row r="14" spans="1:18" ht="21.75" customHeight="1">
      <c r="B14" s="196"/>
      <c r="C14" s="196"/>
      <c r="D14" s="196"/>
      <c r="E14" s="196"/>
      <c r="F14" s="196"/>
      <c r="G14" s="196"/>
      <c r="H14" s="196"/>
      <c r="I14" s="196"/>
      <c r="J14" s="181"/>
      <c r="K14" s="181"/>
      <c r="L14" s="181"/>
      <c r="M14" s="181"/>
      <c r="N14" s="181"/>
      <c r="O14" s="181"/>
      <c r="P14" s="181"/>
    </row>
    <row r="15" spans="1:18" ht="21.75" customHeight="1"/>
    <row r="16" spans="1:18" ht="21.75" customHeight="1"/>
    <row r="19" spans="1:18" ht="23.25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</row>
    <row r="20" spans="1:18" ht="23.25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</row>
    <row r="21" spans="1:18" ht="23.25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</row>
    <row r="22" spans="1:18" ht="23.25">
      <c r="A22" s="162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</row>
    <row r="23" spans="1:18" ht="23.25">
      <c r="A23" s="162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</row>
    <row r="24" spans="1:18" ht="23.25">
      <c r="A24" s="162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</row>
    <row r="26" spans="1:18" ht="23.25"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</row>
    <row r="41" spans="21:21" ht="15.75" thickBot="1"/>
    <row r="42" spans="21:21">
      <c r="U42" s="748" t="s">
        <v>68</v>
      </c>
    </row>
    <row r="43" spans="21:21">
      <c r="U43" s="772"/>
    </row>
    <row r="44" spans="21:21">
      <c r="U44" s="772"/>
    </row>
    <row r="45" spans="21:21">
      <c r="U45" s="772" t="s">
        <v>56</v>
      </c>
    </row>
    <row r="46" spans="21:21">
      <c r="U46" s="772"/>
    </row>
    <row r="47" spans="21:21">
      <c r="U47" s="772"/>
    </row>
    <row r="48" spans="21:21">
      <c r="U48" s="772" t="s">
        <v>191</v>
      </c>
    </row>
    <row r="49" spans="21:21">
      <c r="U49" s="772"/>
    </row>
    <row r="50" spans="21:21">
      <c r="U50" s="772"/>
    </row>
    <row r="51" spans="21:21">
      <c r="U51" s="772" t="s">
        <v>69</v>
      </c>
    </row>
    <row r="52" spans="21:21">
      <c r="U52" s="772"/>
    </row>
    <row r="53" spans="21:21">
      <c r="U53" s="772"/>
    </row>
    <row r="54" spans="21:21">
      <c r="U54" s="772" t="s">
        <v>70</v>
      </c>
    </row>
    <row r="55" spans="21:21">
      <c r="U55" s="772"/>
    </row>
    <row r="56" spans="21:21">
      <c r="U56" s="772"/>
    </row>
    <row r="57" spans="21:21">
      <c r="U57" s="772" t="s">
        <v>192</v>
      </c>
    </row>
    <row r="58" spans="21:21">
      <c r="U58" s="772"/>
    </row>
    <row r="59" spans="21:21">
      <c r="U59" s="750"/>
    </row>
    <row r="60" spans="21:21">
      <c r="U60" s="771" t="s">
        <v>22</v>
      </c>
    </row>
    <row r="61" spans="21:21">
      <c r="U61" s="771"/>
    </row>
    <row r="62" spans="21:21">
      <c r="U62" s="752"/>
    </row>
  </sheetData>
  <mergeCells count="17">
    <mergeCell ref="A2:P2"/>
    <mergeCell ref="A3:P3"/>
    <mergeCell ref="A4:A5"/>
    <mergeCell ref="B4:C4"/>
    <mergeCell ref="D4:E4"/>
    <mergeCell ref="F4:G4"/>
    <mergeCell ref="H4:I4"/>
    <mergeCell ref="J4:K4"/>
    <mergeCell ref="L4:M4"/>
    <mergeCell ref="N4:P4"/>
    <mergeCell ref="U60:U62"/>
    <mergeCell ref="U42:U44"/>
    <mergeCell ref="U45:U47"/>
    <mergeCell ref="U48:U50"/>
    <mergeCell ref="U51:U53"/>
    <mergeCell ref="U54:U56"/>
    <mergeCell ref="U57:U59"/>
  </mergeCells>
  <printOptions horizontalCentered="1"/>
  <pageMargins left="1" right="1" top="1" bottom="1" header="1" footer="1"/>
  <pageSetup paperSize="9" scale="85" firstPageNumber="2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32"/>
  <sheetViews>
    <sheetView rightToLeft="1" view="pageBreakPreview" zoomScale="85" zoomScaleSheetLayoutView="85" workbookViewId="0">
      <selection activeCell="J9" sqref="J9"/>
    </sheetView>
  </sheetViews>
  <sheetFormatPr defaultRowHeight="12.75"/>
  <cols>
    <col min="1" max="1" width="16.140625" customWidth="1"/>
    <col min="2" max="2" width="11.85546875" customWidth="1"/>
    <col min="3" max="17" width="7.85546875" customWidth="1"/>
    <col min="19" max="33" width="6.5703125" customWidth="1"/>
    <col min="254" max="254" width="18.85546875" customWidth="1"/>
    <col min="256" max="270" width="5.7109375" customWidth="1"/>
    <col min="271" max="272" width="6.140625" customWidth="1"/>
    <col min="510" max="510" width="18.85546875" customWidth="1"/>
    <col min="512" max="526" width="5.7109375" customWidth="1"/>
    <col min="527" max="528" width="6.140625" customWidth="1"/>
    <col min="766" max="766" width="18.85546875" customWidth="1"/>
    <col min="768" max="782" width="5.7109375" customWidth="1"/>
    <col min="783" max="784" width="6.140625" customWidth="1"/>
    <col min="1022" max="1022" width="18.85546875" customWidth="1"/>
    <col min="1024" max="1038" width="5.7109375" customWidth="1"/>
    <col min="1039" max="1040" width="6.140625" customWidth="1"/>
    <col min="1278" max="1278" width="18.85546875" customWidth="1"/>
    <col min="1280" max="1294" width="5.7109375" customWidth="1"/>
    <col min="1295" max="1296" width="6.140625" customWidth="1"/>
    <col min="1534" max="1534" width="18.85546875" customWidth="1"/>
    <col min="1536" max="1550" width="5.7109375" customWidth="1"/>
    <col min="1551" max="1552" width="6.140625" customWidth="1"/>
    <col min="1790" max="1790" width="18.85546875" customWidth="1"/>
    <col min="1792" max="1806" width="5.7109375" customWidth="1"/>
    <col min="1807" max="1808" width="6.140625" customWidth="1"/>
    <col min="2046" max="2046" width="18.85546875" customWidth="1"/>
    <col min="2048" max="2062" width="5.7109375" customWidth="1"/>
    <col min="2063" max="2064" width="6.140625" customWidth="1"/>
    <col min="2302" max="2302" width="18.85546875" customWidth="1"/>
    <col min="2304" max="2318" width="5.7109375" customWidth="1"/>
    <col min="2319" max="2320" width="6.140625" customWidth="1"/>
    <col min="2558" max="2558" width="18.85546875" customWidth="1"/>
    <col min="2560" max="2574" width="5.7109375" customWidth="1"/>
    <col min="2575" max="2576" width="6.140625" customWidth="1"/>
    <col min="2814" max="2814" width="18.85546875" customWidth="1"/>
    <col min="2816" max="2830" width="5.7109375" customWidth="1"/>
    <col min="2831" max="2832" width="6.140625" customWidth="1"/>
    <col min="3070" max="3070" width="18.85546875" customWidth="1"/>
    <col min="3072" max="3086" width="5.7109375" customWidth="1"/>
    <col min="3087" max="3088" width="6.140625" customWidth="1"/>
    <col min="3326" max="3326" width="18.85546875" customWidth="1"/>
    <col min="3328" max="3342" width="5.7109375" customWidth="1"/>
    <col min="3343" max="3344" width="6.140625" customWidth="1"/>
    <col min="3582" max="3582" width="18.85546875" customWidth="1"/>
    <col min="3584" max="3598" width="5.7109375" customWidth="1"/>
    <col min="3599" max="3600" width="6.140625" customWidth="1"/>
    <col min="3838" max="3838" width="18.85546875" customWidth="1"/>
    <col min="3840" max="3854" width="5.7109375" customWidth="1"/>
    <col min="3855" max="3856" width="6.140625" customWidth="1"/>
    <col min="4094" max="4094" width="18.85546875" customWidth="1"/>
    <col min="4096" max="4110" width="5.7109375" customWidth="1"/>
    <col min="4111" max="4112" width="6.140625" customWidth="1"/>
    <col min="4350" max="4350" width="18.85546875" customWidth="1"/>
    <col min="4352" max="4366" width="5.7109375" customWidth="1"/>
    <col min="4367" max="4368" width="6.140625" customWidth="1"/>
    <col min="4606" max="4606" width="18.85546875" customWidth="1"/>
    <col min="4608" max="4622" width="5.7109375" customWidth="1"/>
    <col min="4623" max="4624" width="6.140625" customWidth="1"/>
    <col min="4862" max="4862" width="18.85546875" customWidth="1"/>
    <col min="4864" max="4878" width="5.7109375" customWidth="1"/>
    <col min="4879" max="4880" width="6.140625" customWidth="1"/>
    <col min="5118" max="5118" width="18.85546875" customWidth="1"/>
    <col min="5120" max="5134" width="5.7109375" customWidth="1"/>
    <col min="5135" max="5136" width="6.140625" customWidth="1"/>
    <col min="5374" max="5374" width="18.85546875" customWidth="1"/>
    <col min="5376" max="5390" width="5.7109375" customWidth="1"/>
    <col min="5391" max="5392" width="6.140625" customWidth="1"/>
    <col min="5630" max="5630" width="18.85546875" customWidth="1"/>
    <col min="5632" max="5646" width="5.7109375" customWidth="1"/>
    <col min="5647" max="5648" width="6.140625" customWidth="1"/>
    <col min="5886" max="5886" width="18.85546875" customWidth="1"/>
    <col min="5888" max="5902" width="5.7109375" customWidth="1"/>
    <col min="5903" max="5904" width="6.140625" customWidth="1"/>
    <col min="6142" max="6142" width="18.85546875" customWidth="1"/>
    <col min="6144" max="6158" width="5.7109375" customWidth="1"/>
    <col min="6159" max="6160" width="6.140625" customWidth="1"/>
    <col min="6398" max="6398" width="18.85546875" customWidth="1"/>
    <col min="6400" max="6414" width="5.7109375" customWidth="1"/>
    <col min="6415" max="6416" width="6.140625" customWidth="1"/>
    <col min="6654" max="6654" width="18.85546875" customWidth="1"/>
    <col min="6656" max="6670" width="5.7109375" customWidth="1"/>
    <col min="6671" max="6672" width="6.140625" customWidth="1"/>
    <col min="6910" max="6910" width="18.85546875" customWidth="1"/>
    <col min="6912" max="6926" width="5.7109375" customWidth="1"/>
    <col min="6927" max="6928" width="6.140625" customWidth="1"/>
    <col min="7166" max="7166" width="18.85546875" customWidth="1"/>
    <col min="7168" max="7182" width="5.7109375" customWidth="1"/>
    <col min="7183" max="7184" width="6.140625" customWidth="1"/>
    <col min="7422" max="7422" width="18.85546875" customWidth="1"/>
    <col min="7424" max="7438" width="5.7109375" customWidth="1"/>
    <col min="7439" max="7440" width="6.140625" customWidth="1"/>
    <col min="7678" max="7678" width="18.85546875" customWidth="1"/>
    <col min="7680" max="7694" width="5.7109375" customWidth="1"/>
    <col min="7695" max="7696" width="6.140625" customWidth="1"/>
    <col min="7934" max="7934" width="18.85546875" customWidth="1"/>
    <col min="7936" max="7950" width="5.7109375" customWidth="1"/>
    <col min="7951" max="7952" width="6.140625" customWidth="1"/>
    <col min="8190" max="8190" width="18.85546875" customWidth="1"/>
    <col min="8192" max="8206" width="5.7109375" customWidth="1"/>
    <col min="8207" max="8208" width="6.140625" customWidth="1"/>
    <col min="8446" max="8446" width="18.85546875" customWidth="1"/>
    <col min="8448" max="8462" width="5.7109375" customWidth="1"/>
    <col min="8463" max="8464" width="6.140625" customWidth="1"/>
    <col min="8702" max="8702" width="18.85546875" customWidth="1"/>
    <col min="8704" max="8718" width="5.7109375" customWidth="1"/>
    <col min="8719" max="8720" width="6.140625" customWidth="1"/>
    <col min="8958" max="8958" width="18.85546875" customWidth="1"/>
    <col min="8960" max="8974" width="5.7109375" customWidth="1"/>
    <col min="8975" max="8976" width="6.140625" customWidth="1"/>
    <col min="9214" max="9214" width="18.85546875" customWidth="1"/>
    <col min="9216" max="9230" width="5.7109375" customWidth="1"/>
    <col min="9231" max="9232" width="6.140625" customWidth="1"/>
    <col min="9470" max="9470" width="18.85546875" customWidth="1"/>
    <col min="9472" max="9486" width="5.7109375" customWidth="1"/>
    <col min="9487" max="9488" width="6.140625" customWidth="1"/>
    <col min="9726" max="9726" width="18.85546875" customWidth="1"/>
    <col min="9728" max="9742" width="5.7109375" customWidth="1"/>
    <col min="9743" max="9744" width="6.140625" customWidth="1"/>
    <col min="9982" max="9982" width="18.85546875" customWidth="1"/>
    <col min="9984" max="9998" width="5.7109375" customWidth="1"/>
    <col min="9999" max="10000" width="6.140625" customWidth="1"/>
    <col min="10238" max="10238" width="18.85546875" customWidth="1"/>
    <col min="10240" max="10254" width="5.7109375" customWidth="1"/>
    <col min="10255" max="10256" width="6.140625" customWidth="1"/>
    <col min="10494" max="10494" width="18.85546875" customWidth="1"/>
    <col min="10496" max="10510" width="5.7109375" customWidth="1"/>
    <col min="10511" max="10512" width="6.140625" customWidth="1"/>
    <col min="10750" max="10750" width="18.85546875" customWidth="1"/>
    <col min="10752" max="10766" width="5.7109375" customWidth="1"/>
    <col min="10767" max="10768" width="6.140625" customWidth="1"/>
    <col min="11006" max="11006" width="18.85546875" customWidth="1"/>
    <col min="11008" max="11022" width="5.7109375" customWidth="1"/>
    <col min="11023" max="11024" width="6.140625" customWidth="1"/>
    <col min="11262" max="11262" width="18.85546875" customWidth="1"/>
    <col min="11264" max="11278" width="5.7109375" customWidth="1"/>
    <col min="11279" max="11280" width="6.140625" customWidth="1"/>
    <col min="11518" max="11518" width="18.85546875" customWidth="1"/>
    <col min="11520" max="11534" width="5.7109375" customWidth="1"/>
    <col min="11535" max="11536" width="6.140625" customWidth="1"/>
    <col min="11774" max="11774" width="18.85546875" customWidth="1"/>
    <col min="11776" max="11790" width="5.7109375" customWidth="1"/>
    <col min="11791" max="11792" width="6.140625" customWidth="1"/>
    <col min="12030" max="12030" width="18.85546875" customWidth="1"/>
    <col min="12032" max="12046" width="5.7109375" customWidth="1"/>
    <col min="12047" max="12048" width="6.140625" customWidth="1"/>
    <col min="12286" max="12286" width="18.85546875" customWidth="1"/>
    <col min="12288" max="12302" width="5.7109375" customWidth="1"/>
    <col min="12303" max="12304" width="6.140625" customWidth="1"/>
    <col min="12542" max="12542" width="18.85546875" customWidth="1"/>
    <col min="12544" max="12558" width="5.7109375" customWidth="1"/>
    <col min="12559" max="12560" width="6.140625" customWidth="1"/>
    <col min="12798" max="12798" width="18.85546875" customWidth="1"/>
    <col min="12800" max="12814" width="5.7109375" customWidth="1"/>
    <col min="12815" max="12816" width="6.140625" customWidth="1"/>
    <col min="13054" max="13054" width="18.85546875" customWidth="1"/>
    <col min="13056" max="13070" width="5.7109375" customWidth="1"/>
    <col min="13071" max="13072" width="6.140625" customWidth="1"/>
    <col min="13310" max="13310" width="18.85546875" customWidth="1"/>
    <col min="13312" max="13326" width="5.7109375" customWidth="1"/>
    <col min="13327" max="13328" width="6.140625" customWidth="1"/>
    <col min="13566" max="13566" width="18.85546875" customWidth="1"/>
    <col min="13568" max="13582" width="5.7109375" customWidth="1"/>
    <col min="13583" max="13584" width="6.140625" customWidth="1"/>
    <col min="13822" max="13822" width="18.85546875" customWidth="1"/>
    <col min="13824" max="13838" width="5.7109375" customWidth="1"/>
    <col min="13839" max="13840" width="6.140625" customWidth="1"/>
    <col min="14078" max="14078" width="18.85546875" customWidth="1"/>
    <col min="14080" max="14094" width="5.7109375" customWidth="1"/>
    <col min="14095" max="14096" width="6.140625" customWidth="1"/>
    <col min="14334" max="14334" width="18.85546875" customWidth="1"/>
    <col min="14336" max="14350" width="5.7109375" customWidth="1"/>
    <col min="14351" max="14352" width="6.140625" customWidth="1"/>
    <col min="14590" max="14590" width="18.85546875" customWidth="1"/>
    <col min="14592" max="14606" width="5.7109375" customWidth="1"/>
    <col min="14607" max="14608" width="6.140625" customWidth="1"/>
    <col min="14846" max="14846" width="18.85546875" customWidth="1"/>
    <col min="14848" max="14862" width="5.7109375" customWidth="1"/>
    <col min="14863" max="14864" width="6.140625" customWidth="1"/>
    <col min="15102" max="15102" width="18.85546875" customWidth="1"/>
    <col min="15104" max="15118" width="5.7109375" customWidth="1"/>
    <col min="15119" max="15120" width="6.140625" customWidth="1"/>
    <col min="15358" max="15358" width="18.85546875" customWidth="1"/>
    <col min="15360" max="15374" width="5.7109375" customWidth="1"/>
    <col min="15375" max="15376" width="6.140625" customWidth="1"/>
    <col min="15614" max="15614" width="18.85546875" customWidth="1"/>
    <col min="15616" max="15630" width="5.7109375" customWidth="1"/>
    <col min="15631" max="15632" width="6.140625" customWidth="1"/>
    <col min="15870" max="15870" width="18.85546875" customWidth="1"/>
    <col min="15872" max="15886" width="5.7109375" customWidth="1"/>
    <col min="15887" max="15888" width="6.140625" customWidth="1"/>
    <col min="16126" max="16126" width="18.85546875" customWidth="1"/>
    <col min="16128" max="16142" width="5.7109375" customWidth="1"/>
    <col min="16143" max="16144" width="6.140625" customWidth="1"/>
  </cols>
  <sheetData>
    <row r="1" spans="1:17" ht="23.25" customHeight="1">
      <c r="A1" s="782" t="s">
        <v>193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782"/>
      <c r="O1" s="782"/>
      <c r="P1" s="782"/>
      <c r="Q1" s="782"/>
    </row>
    <row r="2" spans="1:17" ht="18.75" customHeight="1" thickBot="1">
      <c r="A2" s="783" t="s">
        <v>194</v>
      </c>
      <c r="B2" s="783"/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</row>
    <row r="3" spans="1:17" ht="20.25" customHeight="1" thickTop="1">
      <c r="A3" s="784" t="s">
        <v>195</v>
      </c>
      <c r="B3" s="784" t="s">
        <v>196</v>
      </c>
      <c r="C3" s="768" t="s">
        <v>186</v>
      </c>
      <c r="D3" s="768"/>
      <c r="E3" s="768" t="s">
        <v>197</v>
      </c>
      <c r="F3" s="768"/>
      <c r="G3" s="768" t="s">
        <v>198</v>
      </c>
      <c r="H3" s="768"/>
      <c r="I3" s="768" t="s">
        <v>199</v>
      </c>
      <c r="J3" s="768"/>
      <c r="K3" s="768" t="s">
        <v>200</v>
      </c>
      <c r="L3" s="768"/>
      <c r="M3" s="768" t="s">
        <v>201</v>
      </c>
      <c r="N3" s="768"/>
      <c r="O3" s="768" t="s">
        <v>23</v>
      </c>
      <c r="P3" s="768"/>
      <c r="Q3" s="768"/>
    </row>
    <row r="4" spans="1:17" ht="16.5" customHeight="1" thickBot="1">
      <c r="A4" s="785"/>
      <c r="B4" s="785"/>
      <c r="C4" s="174" t="s">
        <v>16</v>
      </c>
      <c r="D4" s="174" t="s">
        <v>17</v>
      </c>
      <c r="E4" s="174" t="s">
        <v>16</v>
      </c>
      <c r="F4" s="174" t="s">
        <v>17</v>
      </c>
      <c r="G4" s="174" t="s">
        <v>16</v>
      </c>
      <c r="H4" s="174" t="s">
        <v>17</v>
      </c>
      <c r="I4" s="174" t="s">
        <v>16</v>
      </c>
      <c r="J4" s="174" t="s">
        <v>17</v>
      </c>
      <c r="K4" s="174" t="s">
        <v>16</v>
      </c>
      <c r="L4" s="174" t="s">
        <v>17</v>
      </c>
      <c r="M4" s="174" t="s">
        <v>16</v>
      </c>
      <c r="N4" s="174" t="s">
        <v>17</v>
      </c>
      <c r="O4" s="174" t="s">
        <v>16</v>
      </c>
      <c r="P4" s="174" t="s">
        <v>17</v>
      </c>
      <c r="Q4" s="174" t="s">
        <v>162</v>
      </c>
    </row>
    <row r="5" spans="1:17" ht="18" customHeight="1">
      <c r="A5" s="781" t="s">
        <v>202</v>
      </c>
      <c r="B5" s="160" t="s">
        <v>203</v>
      </c>
      <c r="C5" s="161">
        <v>0</v>
      </c>
      <c r="D5" s="161">
        <v>0</v>
      </c>
      <c r="E5" s="161">
        <v>8</v>
      </c>
      <c r="F5" s="161">
        <v>6</v>
      </c>
      <c r="G5" s="161">
        <v>0</v>
      </c>
      <c r="H5" s="161">
        <v>0</v>
      </c>
      <c r="I5" s="161">
        <v>12</v>
      </c>
      <c r="J5" s="161">
        <v>18</v>
      </c>
      <c r="K5" s="161">
        <v>1</v>
      </c>
      <c r="L5" s="161">
        <v>2</v>
      </c>
      <c r="M5" s="161">
        <v>0</v>
      </c>
      <c r="N5" s="161">
        <v>0</v>
      </c>
      <c r="O5" s="161">
        <f>SUM(M5+K5+I5+G5+E5+C5)</f>
        <v>21</v>
      </c>
      <c r="P5" s="161">
        <f>SUM(N5+L5+J5+H5+F5+D5)</f>
        <v>26</v>
      </c>
      <c r="Q5" s="161">
        <f>SUM(O5:P5)</f>
        <v>47</v>
      </c>
    </row>
    <row r="6" spans="1:17" ht="18" customHeight="1">
      <c r="A6" s="771"/>
      <c r="B6" s="163" t="s">
        <v>204</v>
      </c>
      <c r="C6" s="43">
        <v>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1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161">
        <f t="shared" ref="O6:P28" si="0">SUM(M6+K6+I6+G6+E6+C6)</f>
        <v>1</v>
      </c>
      <c r="P6" s="161">
        <f t="shared" si="0"/>
        <v>0</v>
      </c>
      <c r="Q6" s="161">
        <f t="shared" ref="Q6:Q28" si="1">SUM(O6:P6)</f>
        <v>1</v>
      </c>
    </row>
    <row r="7" spans="1:17" ht="18" customHeight="1">
      <c r="A7" s="771" t="s">
        <v>205</v>
      </c>
      <c r="B7" s="163" t="s">
        <v>203</v>
      </c>
      <c r="C7" s="43">
        <v>0</v>
      </c>
      <c r="D7" s="43">
        <v>0</v>
      </c>
      <c r="E7" s="43">
        <v>4</v>
      </c>
      <c r="F7" s="43">
        <v>1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161">
        <f t="shared" si="0"/>
        <v>4</v>
      </c>
      <c r="P7" s="161">
        <f t="shared" si="0"/>
        <v>1</v>
      </c>
      <c r="Q7" s="161">
        <f t="shared" si="1"/>
        <v>5</v>
      </c>
    </row>
    <row r="8" spans="1:17" ht="18" customHeight="1">
      <c r="A8" s="771"/>
      <c r="B8" s="163" t="s">
        <v>204</v>
      </c>
      <c r="C8" s="43">
        <v>0</v>
      </c>
      <c r="D8" s="43">
        <v>0</v>
      </c>
      <c r="E8" s="43">
        <v>2</v>
      </c>
      <c r="F8" s="43">
        <v>1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161">
        <f t="shared" si="0"/>
        <v>2</v>
      </c>
      <c r="P8" s="161">
        <f t="shared" si="0"/>
        <v>1</v>
      </c>
      <c r="Q8" s="161">
        <f t="shared" si="1"/>
        <v>3</v>
      </c>
    </row>
    <row r="9" spans="1:17" ht="18" customHeight="1">
      <c r="A9" s="771" t="s">
        <v>206</v>
      </c>
      <c r="B9" s="163" t="s">
        <v>203</v>
      </c>
      <c r="C9" s="43">
        <v>3</v>
      </c>
      <c r="D9" s="43">
        <v>3</v>
      </c>
      <c r="E9" s="43">
        <v>6</v>
      </c>
      <c r="F9" s="43">
        <v>8</v>
      </c>
      <c r="G9" s="43">
        <v>1</v>
      </c>
      <c r="H9" s="43">
        <v>0</v>
      </c>
      <c r="I9" s="43">
        <v>2</v>
      </c>
      <c r="J9" s="43">
        <v>1</v>
      </c>
      <c r="K9" s="43">
        <v>3</v>
      </c>
      <c r="L9" s="43">
        <v>0</v>
      </c>
      <c r="M9" s="43">
        <v>0</v>
      </c>
      <c r="N9" s="43">
        <v>0</v>
      </c>
      <c r="O9" s="161">
        <f t="shared" si="0"/>
        <v>15</v>
      </c>
      <c r="P9" s="161">
        <f t="shared" si="0"/>
        <v>12</v>
      </c>
      <c r="Q9" s="161">
        <f t="shared" si="1"/>
        <v>27</v>
      </c>
    </row>
    <row r="10" spans="1:17" ht="18" customHeight="1">
      <c r="A10" s="771"/>
      <c r="B10" s="163" t="s">
        <v>204</v>
      </c>
      <c r="C10" s="43">
        <v>0</v>
      </c>
      <c r="D10" s="43">
        <v>1</v>
      </c>
      <c r="E10" s="43">
        <v>10</v>
      </c>
      <c r="F10" s="43">
        <v>4</v>
      </c>
      <c r="G10" s="43">
        <v>1</v>
      </c>
      <c r="H10" s="43">
        <v>0</v>
      </c>
      <c r="I10" s="43">
        <v>0</v>
      </c>
      <c r="J10" s="43">
        <v>0</v>
      </c>
      <c r="K10" s="43">
        <v>1</v>
      </c>
      <c r="L10" s="43">
        <v>0</v>
      </c>
      <c r="M10" s="43">
        <v>0</v>
      </c>
      <c r="N10" s="43">
        <v>0</v>
      </c>
      <c r="O10" s="161">
        <f t="shared" si="0"/>
        <v>12</v>
      </c>
      <c r="P10" s="161">
        <f t="shared" si="0"/>
        <v>5</v>
      </c>
      <c r="Q10" s="161">
        <f t="shared" si="1"/>
        <v>17</v>
      </c>
    </row>
    <row r="11" spans="1:17" ht="18" customHeight="1">
      <c r="A11" s="771" t="s">
        <v>207</v>
      </c>
      <c r="B11" s="163" t="s">
        <v>203</v>
      </c>
      <c r="C11" s="43">
        <v>7</v>
      </c>
      <c r="D11" s="43">
        <v>11</v>
      </c>
      <c r="E11" s="43">
        <v>44</v>
      </c>
      <c r="F11" s="43">
        <v>46</v>
      </c>
      <c r="G11" s="43">
        <v>1</v>
      </c>
      <c r="H11" s="43">
        <v>1</v>
      </c>
      <c r="I11" s="43">
        <v>1</v>
      </c>
      <c r="J11" s="43">
        <v>2</v>
      </c>
      <c r="K11" s="43">
        <v>0</v>
      </c>
      <c r="L11" s="43">
        <v>0</v>
      </c>
      <c r="M11" s="43">
        <v>0</v>
      </c>
      <c r="N11" s="43">
        <v>0</v>
      </c>
      <c r="O11" s="161">
        <f t="shared" si="0"/>
        <v>53</v>
      </c>
      <c r="P11" s="161">
        <f t="shared" si="0"/>
        <v>60</v>
      </c>
      <c r="Q11" s="161">
        <f t="shared" si="1"/>
        <v>113</v>
      </c>
    </row>
    <row r="12" spans="1:17" ht="18" customHeight="1">
      <c r="A12" s="771"/>
      <c r="B12" s="163" t="s">
        <v>204</v>
      </c>
      <c r="C12" s="43">
        <v>4</v>
      </c>
      <c r="D12" s="43">
        <v>5</v>
      </c>
      <c r="E12" s="43">
        <v>19</v>
      </c>
      <c r="F12" s="43">
        <v>26</v>
      </c>
      <c r="G12" s="43">
        <v>0</v>
      </c>
      <c r="H12" s="43">
        <v>0</v>
      </c>
      <c r="I12" s="43">
        <v>2</v>
      </c>
      <c r="J12" s="43">
        <v>0</v>
      </c>
      <c r="K12" s="43">
        <v>0</v>
      </c>
      <c r="L12" s="43">
        <v>2</v>
      </c>
      <c r="M12" s="43">
        <v>0</v>
      </c>
      <c r="N12" s="43">
        <v>0</v>
      </c>
      <c r="O12" s="161">
        <f t="shared" si="0"/>
        <v>25</v>
      </c>
      <c r="P12" s="161">
        <f t="shared" si="0"/>
        <v>33</v>
      </c>
      <c r="Q12" s="161">
        <f t="shared" si="1"/>
        <v>58</v>
      </c>
    </row>
    <row r="13" spans="1:17" ht="18" customHeight="1">
      <c r="A13" s="771" t="s">
        <v>208</v>
      </c>
      <c r="B13" s="163" t="s">
        <v>203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161">
        <f t="shared" si="0"/>
        <v>0</v>
      </c>
      <c r="P13" s="161">
        <f t="shared" si="0"/>
        <v>0</v>
      </c>
      <c r="Q13" s="161">
        <f t="shared" si="1"/>
        <v>0</v>
      </c>
    </row>
    <row r="14" spans="1:17" ht="18" customHeight="1">
      <c r="A14" s="771"/>
      <c r="B14" s="163" t="s">
        <v>204</v>
      </c>
      <c r="C14" s="43">
        <v>0</v>
      </c>
      <c r="D14" s="43">
        <v>0</v>
      </c>
      <c r="E14" s="43">
        <v>0</v>
      </c>
      <c r="F14" s="43">
        <v>1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161">
        <f t="shared" si="0"/>
        <v>0</v>
      </c>
      <c r="P14" s="161">
        <f t="shared" si="0"/>
        <v>1</v>
      </c>
      <c r="Q14" s="161">
        <f t="shared" si="1"/>
        <v>1</v>
      </c>
    </row>
    <row r="15" spans="1:17" ht="18" customHeight="1">
      <c r="A15" s="771" t="s">
        <v>209</v>
      </c>
      <c r="B15" s="163" t="s">
        <v>203</v>
      </c>
      <c r="C15" s="43">
        <v>6</v>
      </c>
      <c r="D15" s="43">
        <v>6</v>
      </c>
      <c r="E15" s="43">
        <v>61</v>
      </c>
      <c r="F15" s="43">
        <v>52</v>
      </c>
      <c r="G15" s="43">
        <v>3</v>
      </c>
      <c r="H15" s="43">
        <v>1</v>
      </c>
      <c r="I15" s="43">
        <v>11</v>
      </c>
      <c r="J15" s="43">
        <v>2</v>
      </c>
      <c r="K15" s="43">
        <v>1</v>
      </c>
      <c r="L15" s="43">
        <v>0</v>
      </c>
      <c r="M15" s="43">
        <v>0</v>
      </c>
      <c r="N15" s="43">
        <v>0</v>
      </c>
      <c r="O15" s="161">
        <f t="shared" si="0"/>
        <v>82</v>
      </c>
      <c r="P15" s="161">
        <f t="shared" si="0"/>
        <v>61</v>
      </c>
      <c r="Q15" s="161">
        <f t="shared" si="1"/>
        <v>143</v>
      </c>
    </row>
    <row r="16" spans="1:17" ht="18" customHeight="1">
      <c r="A16" s="771"/>
      <c r="B16" s="163" t="s">
        <v>204</v>
      </c>
      <c r="C16" s="43">
        <v>0</v>
      </c>
      <c r="D16" s="43">
        <v>1</v>
      </c>
      <c r="E16" s="43">
        <v>6</v>
      </c>
      <c r="F16" s="43">
        <v>3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161">
        <f t="shared" si="0"/>
        <v>6</v>
      </c>
      <c r="P16" s="161">
        <f t="shared" si="0"/>
        <v>4</v>
      </c>
      <c r="Q16" s="161">
        <f t="shared" si="1"/>
        <v>10</v>
      </c>
    </row>
    <row r="17" spans="1:17" ht="18" customHeight="1">
      <c r="A17" s="771" t="s">
        <v>210</v>
      </c>
      <c r="B17" s="163" t="s">
        <v>203</v>
      </c>
      <c r="C17" s="43">
        <v>0</v>
      </c>
      <c r="D17" s="43">
        <v>0</v>
      </c>
      <c r="E17" s="43">
        <v>5</v>
      </c>
      <c r="F17" s="43">
        <v>13</v>
      </c>
      <c r="G17" s="43">
        <v>1</v>
      </c>
      <c r="H17" s="43">
        <v>0</v>
      </c>
      <c r="I17" s="43">
        <v>4</v>
      </c>
      <c r="J17" s="43">
        <v>4</v>
      </c>
      <c r="K17" s="43">
        <v>5</v>
      </c>
      <c r="L17" s="43">
        <v>6</v>
      </c>
      <c r="M17" s="43">
        <v>0</v>
      </c>
      <c r="N17" s="43">
        <v>0</v>
      </c>
      <c r="O17" s="161">
        <f t="shared" si="0"/>
        <v>15</v>
      </c>
      <c r="P17" s="161">
        <f t="shared" si="0"/>
        <v>23</v>
      </c>
      <c r="Q17" s="161">
        <f t="shared" si="1"/>
        <v>38</v>
      </c>
    </row>
    <row r="18" spans="1:17" ht="18" customHeight="1">
      <c r="A18" s="771"/>
      <c r="B18" s="163" t="s">
        <v>204</v>
      </c>
      <c r="C18" s="43">
        <v>0</v>
      </c>
      <c r="D18" s="43">
        <v>0</v>
      </c>
      <c r="E18" s="43">
        <v>1</v>
      </c>
      <c r="F18" s="43">
        <v>2</v>
      </c>
      <c r="G18" s="43">
        <v>0</v>
      </c>
      <c r="H18" s="43">
        <v>2</v>
      </c>
      <c r="I18" s="43">
        <v>2</v>
      </c>
      <c r="J18" s="43">
        <v>0</v>
      </c>
      <c r="K18" s="43">
        <v>1</v>
      </c>
      <c r="L18" s="43">
        <v>0</v>
      </c>
      <c r="M18" s="43">
        <v>0</v>
      </c>
      <c r="N18" s="43">
        <v>0</v>
      </c>
      <c r="O18" s="161">
        <f t="shared" si="0"/>
        <v>4</v>
      </c>
      <c r="P18" s="161">
        <f t="shared" si="0"/>
        <v>4</v>
      </c>
      <c r="Q18" s="161">
        <f t="shared" si="1"/>
        <v>8</v>
      </c>
    </row>
    <row r="19" spans="1:17" ht="18" customHeight="1">
      <c r="A19" s="779" t="s">
        <v>211</v>
      </c>
      <c r="B19" s="163" t="s">
        <v>203</v>
      </c>
      <c r="C19" s="43">
        <v>3</v>
      </c>
      <c r="D19" s="43">
        <v>0</v>
      </c>
      <c r="E19" s="43">
        <v>7</v>
      </c>
      <c r="F19" s="43">
        <v>4</v>
      </c>
      <c r="G19" s="43">
        <v>0</v>
      </c>
      <c r="H19" s="43">
        <v>0</v>
      </c>
      <c r="I19" s="43">
        <v>2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161">
        <f t="shared" si="0"/>
        <v>12</v>
      </c>
      <c r="P19" s="161">
        <f t="shared" si="0"/>
        <v>4</v>
      </c>
      <c r="Q19" s="161">
        <f t="shared" si="1"/>
        <v>16</v>
      </c>
    </row>
    <row r="20" spans="1:17" ht="18" customHeight="1">
      <c r="A20" s="780"/>
      <c r="B20" s="163" t="s">
        <v>204</v>
      </c>
      <c r="C20" s="43">
        <v>3</v>
      </c>
      <c r="D20" s="43">
        <v>0</v>
      </c>
      <c r="E20" s="43">
        <v>0</v>
      </c>
      <c r="F20" s="43">
        <v>2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161">
        <f t="shared" si="0"/>
        <v>3</v>
      </c>
      <c r="P20" s="161">
        <f t="shared" si="0"/>
        <v>2</v>
      </c>
      <c r="Q20" s="161">
        <f t="shared" si="1"/>
        <v>5</v>
      </c>
    </row>
    <row r="21" spans="1:17" ht="18" customHeight="1">
      <c r="A21" s="771" t="s">
        <v>212</v>
      </c>
      <c r="B21" s="163" t="s">
        <v>203</v>
      </c>
      <c r="C21" s="43">
        <v>0</v>
      </c>
      <c r="D21" s="43">
        <v>0</v>
      </c>
      <c r="E21" s="43">
        <v>1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161">
        <f t="shared" si="0"/>
        <v>1</v>
      </c>
      <c r="P21" s="161">
        <f t="shared" si="0"/>
        <v>0</v>
      </c>
      <c r="Q21" s="161">
        <f t="shared" si="1"/>
        <v>1</v>
      </c>
    </row>
    <row r="22" spans="1:17" ht="18" customHeight="1">
      <c r="A22" s="771"/>
      <c r="B22" s="163" t="s">
        <v>204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161">
        <f t="shared" si="0"/>
        <v>0</v>
      </c>
      <c r="P22" s="161">
        <f t="shared" si="0"/>
        <v>0</v>
      </c>
      <c r="Q22" s="161">
        <f t="shared" si="1"/>
        <v>0</v>
      </c>
    </row>
    <row r="23" spans="1:17" ht="18" customHeight="1">
      <c r="A23" s="771" t="s">
        <v>213</v>
      </c>
      <c r="B23" s="163" t="s">
        <v>203</v>
      </c>
      <c r="C23" s="43">
        <v>10</v>
      </c>
      <c r="D23" s="43">
        <v>2</v>
      </c>
      <c r="E23" s="43">
        <v>13</v>
      </c>
      <c r="F23" s="43">
        <v>1</v>
      </c>
      <c r="G23" s="43">
        <v>0</v>
      </c>
      <c r="H23" s="43">
        <v>0</v>
      </c>
      <c r="I23" s="43">
        <v>2</v>
      </c>
      <c r="J23" s="43">
        <v>0</v>
      </c>
      <c r="K23" s="43">
        <v>1</v>
      </c>
      <c r="L23" s="43">
        <v>0</v>
      </c>
      <c r="M23" s="43">
        <v>0</v>
      </c>
      <c r="N23" s="43">
        <v>0</v>
      </c>
      <c r="O23" s="161">
        <f t="shared" si="0"/>
        <v>26</v>
      </c>
      <c r="P23" s="161">
        <f t="shared" si="0"/>
        <v>3</v>
      </c>
      <c r="Q23" s="161">
        <f t="shared" si="1"/>
        <v>29</v>
      </c>
    </row>
    <row r="24" spans="1:17" ht="18" customHeight="1">
      <c r="A24" s="771"/>
      <c r="B24" s="163" t="s">
        <v>204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161">
        <f t="shared" si="0"/>
        <v>0</v>
      </c>
      <c r="P24" s="161">
        <f t="shared" si="0"/>
        <v>0</v>
      </c>
      <c r="Q24" s="161">
        <f t="shared" si="1"/>
        <v>0</v>
      </c>
    </row>
    <row r="25" spans="1:17" ht="18" customHeight="1">
      <c r="A25" s="771" t="s">
        <v>214</v>
      </c>
      <c r="B25" s="163" t="s">
        <v>203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161">
        <f t="shared" si="0"/>
        <v>0</v>
      </c>
      <c r="P25" s="161">
        <f t="shared" si="0"/>
        <v>0</v>
      </c>
      <c r="Q25" s="161">
        <f t="shared" si="1"/>
        <v>0</v>
      </c>
    </row>
    <row r="26" spans="1:17" ht="18" customHeight="1">
      <c r="A26" s="771"/>
      <c r="B26" s="163" t="s">
        <v>204</v>
      </c>
      <c r="C26" s="43">
        <v>0</v>
      </c>
      <c r="D26" s="43">
        <v>0</v>
      </c>
      <c r="E26" s="43">
        <v>0</v>
      </c>
      <c r="F26" s="43">
        <v>1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161">
        <f t="shared" si="0"/>
        <v>0</v>
      </c>
      <c r="P26" s="161">
        <f t="shared" si="0"/>
        <v>1</v>
      </c>
      <c r="Q26" s="161">
        <f t="shared" si="1"/>
        <v>1</v>
      </c>
    </row>
    <row r="27" spans="1:17" ht="18" customHeight="1">
      <c r="A27" s="771" t="s">
        <v>215</v>
      </c>
      <c r="B27" s="163" t="s">
        <v>203</v>
      </c>
      <c r="C27" s="43">
        <v>3</v>
      </c>
      <c r="D27" s="43">
        <v>0</v>
      </c>
      <c r="E27" s="43">
        <v>143</v>
      </c>
      <c r="F27" s="43">
        <v>57</v>
      </c>
      <c r="G27" s="43">
        <v>0</v>
      </c>
      <c r="H27" s="43">
        <v>0</v>
      </c>
      <c r="I27" s="43">
        <v>22</v>
      </c>
      <c r="J27" s="43">
        <v>9</v>
      </c>
      <c r="K27" s="43">
        <v>3</v>
      </c>
      <c r="L27" s="43">
        <v>1</v>
      </c>
      <c r="M27" s="43">
        <v>0</v>
      </c>
      <c r="N27" s="43">
        <v>0</v>
      </c>
      <c r="O27" s="161">
        <f t="shared" si="0"/>
        <v>171</v>
      </c>
      <c r="P27" s="161">
        <f t="shared" si="0"/>
        <v>67</v>
      </c>
      <c r="Q27" s="161">
        <f t="shared" si="1"/>
        <v>238</v>
      </c>
    </row>
    <row r="28" spans="1:17" ht="18" customHeight="1" thickBot="1">
      <c r="A28" s="771"/>
      <c r="B28" s="163" t="s">
        <v>204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161">
        <f t="shared" si="0"/>
        <v>0</v>
      </c>
      <c r="P28" s="161">
        <f t="shared" si="0"/>
        <v>0</v>
      </c>
      <c r="Q28" s="161">
        <f t="shared" si="1"/>
        <v>0</v>
      </c>
    </row>
    <row r="29" spans="1:17" ht="18" customHeight="1">
      <c r="A29" s="776" t="s">
        <v>216</v>
      </c>
      <c r="B29" s="166" t="s">
        <v>203</v>
      </c>
      <c r="C29" s="167">
        <f>SUM(C27+C25+C23+C21+C19+C17+C15+C13+C11+C9+C7+C5)</f>
        <v>32</v>
      </c>
      <c r="D29" s="167">
        <f t="shared" ref="D29:Q30" si="2">SUM(D27+D25+D23+D21+D19+D17+D15+D13+D11+D9+D7+D5)</f>
        <v>22</v>
      </c>
      <c r="E29" s="167">
        <f t="shared" si="2"/>
        <v>292</v>
      </c>
      <c r="F29" s="167">
        <f t="shared" si="2"/>
        <v>188</v>
      </c>
      <c r="G29" s="167">
        <f t="shared" si="2"/>
        <v>6</v>
      </c>
      <c r="H29" s="167">
        <f t="shared" si="2"/>
        <v>2</v>
      </c>
      <c r="I29" s="167">
        <f t="shared" si="2"/>
        <v>56</v>
      </c>
      <c r="J29" s="167">
        <f t="shared" si="2"/>
        <v>36</v>
      </c>
      <c r="K29" s="167">
        <f t="shared" si="2"/>
        <v>14</v>
      </c>
      <c r="L29" s="167">
        <f t="shared" si="2"/>
        <v>9</v>
      </c>
      <c r="M29" s="167">
        <f t="shared" si="2"/>
        <v>0</v>
      </c>
      <c r="N29" s="167">
        <f t="shared" si="2"/>
        <v>0</v>
      </c>
      <c r="O29" s="167">
        <f t="shared" si="2"/>
        <v>400</v>
      </c>
      <c r="P29" s="167">
        <f t="shared" si="2"/>
        <v>257</v>
      </c>
      <c r="Q29" s="167">
        <f t="shared" si="2"/>
        <v>657</v>
      </c>
    </row>
    <row r="30" spans="1:17" ht="18" customHeight="1">
      <c r="A30" s="777"/>
      <c r="B30" s="163" t="s">
        <v>204</v>
      </c>
      <c r="C30" s="43">
        <f>SUM(C28+C26+C24+C22+C20+C18+C16+C14+C12+C10+C8+C6)</f>
        <v>7</v>
      </c>
      <c r="D30" s="43">
        <f t="shared" si="2"/>
        <v>7</v>
      </c>
      <c r="E30" s="43">
        <f t="shared" si="2"/>
        <v>38</v>
      </c>
      <c r="F30" s="43">
        <f t="shared" si="2"/>
        <v>40</v>
      </c>
      <c r="G30" s="43">
        <f t="shared" si="2"/>
        <v>1</v>
      </c>
      <c r="H30" s="43">
        <f t="shared" si="2"/>
        <v>2</v>
      </c>
      <c r="I30" s="43">
        <f t="shared" si="2"/>
        <v>5</v>
      </c>
      <c r="J30" s="43">
        <f t="shared" si="2"/>
        <v>0</v>
      </c>
      <c r="K30" s="43">
        <f t="shared" si="2"/>
        <v>2</v>
      </c>
      <c r="L30" s="43">
        <f t="shared" si="2"/>
        <v>2</v>
      </c>
      <c r="M30" s="43">
        <f t="shared" si="2"/>
        <v>0</v>
      </c>
      <c r="N30" s="43">
        <f t="shared" si="2"/>
        <v>0</v>
      </c>
      <c r="O30" s="43">
        <f t="shared" si="2"/>
        <v>53</v>
      </c>
      <c r="P30" s="43">
        <f t="shared" si="2"/>
        <v>51</v>
      </c>
      <c r="Q30" s="43">
        <f t="shared" si="2"/>
        <v>104</v>
      </c>
    </row>
    <row r="31" spans="1:17" ht="18" customHeight="1" thickBot="1">
      <c r="A31" s="778"/>
      <c r="B31" s="168" t="s">
        <v>2</v>
      </c>
      <c r="C31" s="197">
        <f>SUM(C29:C30)</f>
        <v>39</v>
      </c>
      <c r="D31" s="197">
        <f t="shared" ref="D31:Q31" si="3">SUM(D29:D30)</f>
        <v>29</v>
      </c>
      <c r="E31" s="197">
        <f t="shared" si="3"/>
        <v>330</v>
      </c>
      <c r="F31" s="197">
        <f t="shared" si="3"/>
        <v>228</v>
      </c>
      <c r="G31" s="197">
        <f t="shared" si="3"/>
        <v>7</v>
      </c>
      <c r="H31" s="197">
        <f t="shared" si="3"/>
        <v>4</v>
      </c>
      <c r="I31" s="197">
        <f t="shared" si="3"/>
        <v>61</v>
      </c>
      <c r="J31" s="197">
        <f t="shared" si="3"/>
        <v>36</v>
      </c>
      <c r="K31" s="197">
        <f t="shared" si="3"/>
        <v>16</v>
      </c>
      <c r="L31" s="197">
        <f t="shared" si="3"/>
        <v>11</v>
      </c>
      <c r="M31" s="197">
        <f t="shared" si="3"/>
        <v>0</v>
      </c>
      <c r="N31" s="197">
        <f t="shared" si="3"/>
        <v>0</v>
      </c>
      <c r="O31" s="197">
        <f t="shared" si="3"/>
        <v>453</v>
      </c>
      <c r="P31" s="197">
        <f t="shared" si="3"/>
        <v>308</v>
      </c>
      <c r="Q31" s="197">
        <f t="shared" si="3"/>
        <v>761</v>
      </c>
    </row>
    <row r="32" spans="1:17" ht="13.5" thickTop="1"/>
  </sheetData>
  <mergeCells count="24">
    <mergeCell ref="A13:A14"/>
    <mergeCell ref="A1:Q1"/>
    <mergeCell ref="A2:Q2"/>
    <mergeCell ref="A3:A4"/>
    <mergeCell ref="B3:B4"/>
    <mergeCell ref="C3:D3"/>
    <mergeCell ref="E3:F3"/>
    <mergeCell ref="G3:H3"/>
    <mergeCell ref="I3:J3"/>
    <mergeCell ref="K3:L3"/>
    <mergeCell ref="M3:N3"/>
    <mergeCell ref="O3:Q3"/>
    <mergeCell ref="A5:A6"/>
    <mergeCell ref="A7:A8"/>
    <mergeCell ref="A9:A10"/>
    <mergeCell ref="A11:A12"/>
    <mergeCell ref="A27:A28"/>
    <mergeCell ref="A29:A31"/>
    <mergeCell ref="A15:A16"/>
    <mergeCell ref="A17:A18"/>
    <mergeCell ref="A19:A20"/>
    <mergeCell ref="A21:A22"/>
    <mergeCell ref="A23:A24"/>
    <mergeCell ref="A25:A26"/>
  </mergeCells>
  <printOptions horizontalCentered="1"/>
  <pageMargins left="1" right="1" top="1" bottom="1" header="1" footer="1"/>
  <pageSetup paperSize="9" scale="80" firstPageNumber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6"/>
  <sheetViews>
    <sheetView rightToLeft="1" view="pageBreakPreview" zoomScaleSheetLayoutView="100" workbookViewId="0">
      <selection activeCell="F15" sqref="F15"/>
    </sheetView>
  </sheetViews>
  <sheetFormatPr defaultRowHeight="12.75"/>
  <cols>
    <col min="1" max="1" width="17.42578125" customWidth="1"/>
    <col min="2" max="2" width="8.140625" customWidth="1"/>
    <col min="3" max="3" width="5.140625" customWidth="1"/>
    <col min="4" max="5" width="6.7109375" customWidth="1"/>
    <col min="6" max="6" width="7.140625" customWidth="1"/>
    <col min="7" max="7" width="7.5703125" customWidth="1"/>
    <col min="8" max="8" width="7.28515625" customWidth="1"/>
    <col min="9" max="9" width="8" customWidth="1"/>
    <col min="10" max="10" width="6.5703125" customWidth="1"/>
    <col min="11" max="11" width="6.42578125" customWidth="1"/>
    <col min="12" max="12" width="6.140625" customWidth="1"/>
    <col min="13" max="13" width="6.28515625" customWidth="1"/>
    <col min="14" max="14" width="6.7109375" customWidth="1"/>
    <col min="15" max="15" width="7.140625" customWidth="1"/>
    <col min="16" max="16" width="6.42578125" customWidth="1"/>
    <col min="17" max="17" width="7" customWidth="1"/>
    <col min="18" max="18" width="5.85546875" customWidth="1"/>
    <col min="19" max="19" width="4.85546875" customWidth="1"/>
    <col min="20" max="20" width="6.140625" customWidth="1"/>
    <col min="21" max="21" width="5.7109375" customWidth="1"/>
    <col min="22" max="22" width="5.85546875" customWidth="1"/>
    <col min="23" max="23" width="7" customWidth="1"/>
    <col min="24" max="24" width="5.7109375" customWidth="1"/>
    <col min="202" max="202" width="15.7109375" customWidth="1"/>
    <col min="203" max="203" width="4.5703125" customWidth="1"/>
    <col min="204" max="204" width="5.140625" customWidth="1"/>
    <col min="205" max="205" width="5.42578125" customWidth="1"/>
    <col min="206" max="208" width="5.140625" customWidth="1"/>
    <col min="209" max="209" width="5.85546875" customWidth="1"/>
    <col min="210" max="212" width="4.85546875" customWidth="1"/>
    <col min="213" max="216" width="5.5703125" customWidth="1"/>
    <col min="217" max="219" width="5.7109375" bestFit="1" customWidth="1"/>
    <col min="220" max="220" width="4.7109375" bestFit="1" customWidth="1"/>
    <col min="221" max="221" width="5.28515625" customWidth="1"/>
    <col min="222" max="222" width="5.42578125" customWidth="1"/>
    <col min="223" max="223" width="4.85546875" customWidth="1"/>
    <col min="224" max="224" width="6.42578125" customWidth="1"/>
    <col min="458" max="458" width="15.7109375" customWidth="1"/>
    <col min="459" max="459" width="4.5703125" customWidth="1"/>
    <col min="460" max="460" width="5.140625" customWidth="1"/>
    <col min="461" max="461" width="5.42578125" customWidth="1"/>
    <col min="462" max="464" width="5.140625" customWidth="1"/>
    <col min="465" max="465" width="5.85546875" customWidth="1"/>
    <col min="466" max="468" width="4.85546875" customWidth="1"/>
    <col min="469" max="472" width="5.5703125" customWidth="1"/>
    <col min="473" max="475" width="5.7109375" bestFit="1" customWidth="1"/>
    <col min="476" max="476" width="4.7109375" bestFit="1" customWidth="1"/>
    <col min="477" max="477" width="5.28515625" customWidth="1"/>
    <col min="478" max="478" width="5.42578125" customWidth="1"/>
    <col min="479" max="479" width="4.85546875" customWidth="1"/>
    <col min="480" max="480" width="6.42578125" customWidth="1"/>
    <col min="714" max="714" width="15.7109375" customWidth="1"/>
    <col min="715" max="715" width="4.5703125" customWidth="1"/>
    <col min="716" max="716" width="5.140625" customWidth="1"/>
    <col min="717" max="717" width="5.42578125" customWidth="1"/>
    <col min="718" max="720" width="5.140625" customWidth="1"/>
    <col min="721" max="721" width="5.85546875" customWidth="1"/>
    <col min="722" max="724" width="4.85546875" customWidth="1"/>
    <col min="725" max="728" width="5.5703125" customWidth="1"/>
    <col min="729" max="731" width="5.7109375" bestFit="1" customWidth="1"/>
    <col min="732" max="732" width="4.7109375" bestFit="1" customWidth="1"/>
    <col min="733" max="733" width="5.28515625" customWidth="1"/>
    <col min="734" max="734" width="5.42578125" customWidth="1"/>
    <col min="735" max="735" width="4.85546875" customWidth="1"/>
    <col min="736" max="736" width="6.42578125" customWidth="1"/>
    <col min="970" max="970" width="15.7109375" customWidth="1"/>
    <col min="971" max="971" width="4.5703125" customWidth="1"/>
    <col min="972" max="972" width="5.140625" customWidth="1"/>
    <col min="973" max="973" width="5.42578125" customWidth="1"/>
    <col min="974" max="976" width="5.140625" customWidth="1"/>
    <col min="977" max="977" width="5.85546875" customWidth="1"/>
    <col min="978" max="980" width="4.85546875" customWidth="1"/>
    <col min="981" max="984" width="5.5703125" customWidth="1"/>
    <col min="985" max="987" width="5.7109375" bestFit="1" customWidth="1"/>
    <col min="988" max="988" width="4.7109375" bestFit="1" customWidth="1"/>
    <col min="989" max="989" width="5.28515625" customWidth="1"/>
    <col min="990" max="990" width="5.42578125" customWidth="1"/>
    <col min="991" max="991" width="4.85546875" customWidth="1"/>
    <col min="992" max="992" width="6.42578125" customWidth="1"/>
    <col min="1226" max="1226" width="15.7109375" customWidth="1"/>
    <col min="1227" max="1227" width="4.5703125" customWidth="1"/>
    <col min="1228" max="1228" width="5.140625" customWidth="1"/>
    <col min="1229" max="1229" width="5.42578125" customWidth="1"/>
    <col min="1230" max="1232" width="5.140625" customWidth="1"/>
    <col min="1233" max="1233" width="5.85546875" customWidth="1"/>
    <col min="1234" max="1236" width="4.85546875" customWidth="1"/>
    <col min="1237" max="1240" width="5.5703125" customWidth="1"/>
    <col min="1241" max="1243" width="5.7109375" bestFit="1" customWidth="1"/>
    <col min="1244" max="1244" width="4.7109375" bestFit="1" customWidth="1"/>
    <col min="1245" max="1245" width="5.28515625" customWidth="1"/>
    <col min="1246" max="1246" width="5.42578125" customWidth="1"/>
    <col min="1247" max="1247" width="4.85546875" customWidth="1"/>
    <col min="1248" max="1248" width="6.42578125" customWidth="1"/>
    <col min="1482" max="1482" width="15.7109375" customWidth="1"/>
    <col min="1483" max="1483" width="4.5703125" customWidth="1"/>
    <col min="1484" max="1484" width="5.140625" customWidth="1"/>
    <col min="1485" max="1485" width="5.42578125" customWidth="1"/>
    <col min="1486" max="1488" width="5.140625" customWidth="1"/>
    <col min="1489" max="1489" width="5.85546875" customWidth="1"/>
    <col min="1490" max="1492" width="4.85546875" customWidth="1"/>
    <col min="1493" max="1496" width="5.5703125" customWidth="1"/>
    <col min="1497" max="1499" width="5.7109375" bestFit="1" customWidth="1"/>
    <col min="1500" max="1500" width="4.7109375" bestFit="1" customWidth="1"/>
    <col min="1501" max="1501" width="5.28515625" customWidth="1"/>
    <col min="1502" max="1502" width="5.42578125" customWidth="1"/>
    <col min="1503" max="1503" width="4.85546875" customWidth="1"/>
    <col min="1504" max="1504" width="6.42578125" customWidth="1"/>
    <col min="1738" max="1738" width="15.7109375" customWidth="1"/>
    <col min="1739" max="1739" width="4.5703125" customWidth="1"/>
    <col min="1740" max="1740" width="5.140625" customWidth="1"/>
    <col min="1741" max="1741" width="5.42578125" customWidth="1"/>
    <col min="1742" max="1744" width="5.140625" customWidth="1"/>
    <col min="1745" max="1745" width="5.85546875" customWidth="1"/>
    <col min="1746" max="1748" width="4.85546875" customWidth="1"/>
    <col min="1749" max="1752" width="5.5703125" customWidth="1"/>
    <col min="1753" max="1755" width="5.7109375" bestFit="1" customWidth="1"/>
    <col min="1756" max="1756" width="4.7109375" bestFit="1" customWidth="1"/>
    <col min="1757" max="1757" width="5.28515625" customWidth="1"/>
    <col min="1758" max="1758" width="5.42578125" customWidth="1"/>
    <col min="1759" max="1759" width="4.85546875" customWidth="1"/>
    <col min="1760" max="1760" width="6.42578125" customWidth="1"/>
    <col min="1994" max="1994" width="15.7109375" customWidth="1"/>
    <col min="1995" max="1995" width="4.5703125" customWidth="1"/>
    <col min="1996" max="1996" width="5.140625" customWidth="1"/>
    <col min="1997" max="1997" width="5.42578125" customWidth="1"/>
    <col min="1998" max="2000" width="5.140625" customWidth="1"/>
    <col min="2001" max="2001" width="5.85546875" customWidth="1"/>
    <col min="2002" max="2004" width="4.85546875" customWidth="1"/>
    <col min="2005" max="2008" width="5.5703125" customWidth="1"/>
    <col min="2009" max="2011" width="5.7109375" bestFit="1" customWidth="1"/>
    <col min="2012" max="2012" width="4.7109375" bestFit="1" customWidth="1"/>
    <col min="2013" max="2013" width="5.28515625" customWidth="1"/>
    <col min="2014" max="2014" width="5.42578125" customWidth="1"/>
    <col min="2015" max="2015" width="4.85546875" customWidth="1"/>
    <col min="2016" max="2016" width="6.42578125" customWidth="1"/>
    <col min="2250" max="2250" width="15.7109375" customWidth="1"/>
    <col min="2251" max="2251" width="4.5703125" customWidth="1"/>
    <col min="2252" max="2252" width="5.140625" customWidth="1"/>
    <col min="2253" max="2253" width="5.42578125" customWidth="1"/>
    <col min="2254" max="2256" width="5.140625" customWidth="1"/>
    <col min="2257" max="2257" width="5.85546875" customWidth="1"/>
    <col min="2258" max="2260" width="4.85546875" customWidth="1"/>
    <col min="2261" max="2264" width="5.5703125" customWidth="1"/>
    <col min="2265" max="2267" width="5.7109375" bestFit="1" customWidth="1"/>
    <col min="2268" max="2268" width="4.7109375" bestFit="1" customWidth="1"/>
    <col min="2269" max="2269" width="5.28515625" customWidth="1"/>
    <col min="2270" max="2270" width="5.42578125" customWidth="1"/>
    <col min="2271" max="2271" width="4.85546875" customWidth="1"/>
    <col min="2272" max="2272" width="6.42578125" customWidth="1"/>
    <col min="2506" max="2506" width="15.7109375" customWidth="1"/>
    <col min="2507" max="2507" width="4.5703125" customWidth="1"/>
    <col min="2508" max="2508" width="5.140625" customWidth="1"/>
    <col min="2509" max="2509" width="5.42578125" customWidth="1"/>
    <col min="2510" max="2512" width="5.140625" customWidth="1"/>
    <col min="2513" max="2513" width="5.85546875" customWidth="1"/>
    <col min="2514" max="2516" width="4.85546875" customWidth="1"/>
    <col min="2517" max="2520" width="5.5703125" customWidth="1"/>
    <col min="2521" max="2523" width="5.7109375" bestFit="1" customWidth="1"/>
    <col min="2524" max="2524" width="4.7109375" bestFit="1" customWidth="1"/>
    <col min="2525" max="2525" width="5.28515625" customWidth="1"/>
    <col min="2526" max="2526" width="5.42578125" customWidth="1"/>
    <col min="2527" max="2527" width="4.85546875" customWidth="1"/>
    <col min="2528" max="2528" width="6.42578125" customWidth="1"/>
    <col min="2762" max="2762" width="15.7109375" customWidth="1"/>
    <col min="2763" max="2763" width="4.5703125" customWidth="1"/>
    <col min="2764" max="2764" width="5.140625" customWidth="1"/>
    <col min="2765" max="2765" width="5.42578125" customWidth="1"/>
    <col min="2766" max="2768" width="5.140625" customWidth="1"/>
    <col min="2769" max="2769" width="5.85546875" customWidth="1"/>
    <col min="2770" max="2772" width="4.85546875" customWidth="1"/>
    <col min="2773" max="2776" width="5.5703125" customWidth="1"/>
    <col min="2777" max="2779" width="5.7109375" bestFit="1" customWidth="1"/>
    <col min="2780" max="2780" width="4.7109375" bestFit="1" customWidth="1"/>
    <col min="2781" max="2781" width="5.28515625" customWidth="1"/>
    <col min="2782" max="2782" width="5.42578125" customWidth="1"/>
    <col min="2783" max="2783" width="4.85546875" customWidth="1"/>
    <col min="2784" max="2784" width="6.42578125" customWidth="1"/>
    <col min="3018" max="3018" width="15.7109375" customWidth="1"/>
    <col min="3019" max="3019" width="4.5703125" customWidth="1"/>
    <col min="3020" max="3020" width="5.140625" customWidth="1"/>
    <col min="3021" max="3021" width="5.42578125" customWidth="1"/>
    <col min="3022" max="3024" width="5.140625" customWidth="1"/>
    <col min="3025" max="3025" width="5.85546875" customWidth="1"/>
    <col min="3026" max="3028" width="4.85546875" customWidth="1"/>
    <col min="3029" max="3032" width="5.5703125" customWidth="1"/>
    <col min="3033" max="3035" width="5.7109375" bestFit="1" customWidth="1"/>
    <col min="3036" max="3036" width="4.7109375" bestFit="1" customWidth="1"/>
    <col min="3037" max="3037" width="5.28515625" customWidth="1"/>
    <col min="3038" max="3038" width="5.42578125" customWidth="1"/>
    <col min="3039" max="3039" width="4.85546875" customWidth="1"/>
    <col min="3040" max="3040" width="6.42578125" customWidth="1"/>
    <col min="3274" max="3274" width="15.7109375" customWidth="1"/>
    <col min="3275" max="3275" width="4.5703125" customWidth="1"/>
    <col min="3276" max="3276" width="5.140625" customWidth="1"/>
    <col min="3277" max="3277" width="5.42578125" customWidth="1"/>
    <col min="3278" max="3280" width="5.140625" customWidth="1"/>
    <col min="3281" max="3281" width="5.85546875" customWidth="1"/>
    <col min="3282" max="3284" width="4.85546875" customWidth="1"/>
    <col min="3285" max="3288" width="5.5703125" customWidth="1"/>
    <col min="3289" max="3291" width="5.7109375" bestFit="1" customWidth="1"/>
    <col min="3292" max="3292" width="4.7109375" bestFit="1" customWidth="1"/>
    <col min="3293" max="3293" width="5.28515625" customWidth="1"/>
    <col min="3294" max="3294" width="5.42578125" customWidth="1"/>
    <col min="3295" max="3295" width="4.85546875" customWidth="1"/>
    <col min="3296" max="3296" width="6.42578125" customWidth="1"/>
    <col min="3530" max="3530" width="15.7109375" customWidth="1"/>
    <col min="3531" max="3531" width="4.5703125" customWidth="1"/>
    <col min="3532" max="3532" width="5.140625" customWidth="1"/>
    <col min="3533" max="3533" width="5.42578125" customWidth="1"/>
    <col min="3534" max="3536" width="5.140625" customWidth="1"/>
    <col min="3537" max="3537" width="5.85546875" customWidth="1"/>
    <col min="3538" max="3540" width="4.85546875" customWidth="1"/>
    <col min="3541" max="3544" width="5.5703125" customWidth="1"/>
    <col min="3545" max="3547" width="5.7109375" bestFit="1" customWidth="1"/>
    <col min="3548" max="3548" width="4.7109375" bestFit="1" customWidth="1"/>
    <col min="3549" max="3549" width="5.28515625" customWidth="1"/>
    <col min="3550" max="3550" width="5.42578125" customWidth="1"/>
    <col min="3551" max="3551" width="4.85546875" customWidth="1"/>
    <col min="3552" max="3552" width="6.42578125" customWidth="1"/>
    <col min="3786" max="3786" width="15.7109375" customWidth="1"/>
    <col min="3787" max="3787" width="4.5703125" customWidth="1"/>
    <col min="3788" max="3788" width="5.140625" customWidth="1"/>
    <col min="3789" max="3789" width="5.42578125" customWidth="1"/>
    <col min="3790" max="3792" width="5.140625" customWidth="1"/>
    <col min="3793" max="3793" width="5.85546875" customWidth="1"/>
    <col min="3794" max="3796" width="4.85546875" customWidth="1"/>
    <col min="3797" max="3800" width="5.5703125" customWidth="1"/>
    <col min="3801" max="3803" width="5.7109375" bestFit="1" customWidth="1"/>
    <col min="3804" max="3804" width="4.7109375" bestFit="1" customWidth="1"/>
    <col min="3805" max="3805" width="5.28515625" customWidth="1"/>
    <col min="3806" max="3806" width="5.42578125" customWidth="1"/>
    <col min="3807" max="3807" width="4.85546875" customWidth="1"/>
    <col min="3808" max="3808" width="6.42578125" customWidth="1"/>
    <col min="4042" max="4042" width="15.7109375" customWidth="1"/>
    <col min="4043" max="4043" width="4.5703125" customWidth="1"/>
    <col min="4044" max="4044" width="5.140625" customWidth="1"/>
    <col min="4045" max="4045" width="5.42578125" customWidth="1"/>
    <col min="4046" max="4048" width="5.140625" customWidth="1"/>
    <col min="4049" max="4049" width="5.85546875" customWidth="1"/>
    <col min="4050" max="4052" width="4.85546875" customWidth="1"/>
    <col min="4053" max="4056" width="5.5703125" customWidth="1"/>
    <col min="4057" max="4059" width="5.7109375" bestFit="1" customWidth="1"/>
    <col min="4060" max="4060" width="4.7109375" bestFit="1" customWidth="1"/>
    <col min="4061" max="4061" width="5.28515625" customWidth="1"/>
    <col min="4062" max="4062" width="5.42578125" customWidth="1"/>
    <col min="4063" max="4063" width="4.85546875" customWidth="1"/>
    <col min="4064" max="4064" width="6.42578125" customWidth="1"/>
    <col min="4298" max="4298" width="15.7109375" customWidth="1"/>
    <col min="4299" max="4299" width="4.5703125" customWidth="1"/>
    <col min="4300" max="4300" width="5.140625" customWidth="1"/>
    <col min="4301" max="4301" width="5.42578125" customWidth="1"/>
    <col min="4302" max="4304" width="5.140625" customWidth="1"/>
    <col min="4305" max="4305" width="5.85546875" customWidth="1"/>
    <col min="4306" max="4308" width="4.85546875" customWidth="1"/>
    <col min="4309" max="4312" width="5.5703125" customWidth="1"/>
    <col min="4313" max="4315" width="5.7109375" bestFit="1" customWidth="1"/>
    <col min="4316" max="4316" width="4.7109375" bestFit="1" customWidth="1"/>
    <col min="4317" max="4317" width="5.28515625" customWidth="1"/>
    <col min="4318" max="4318" width="5.42578125" customWidth="1"/>
    <col min="4319" max="4319" width="4.85546875" customWidth="1"/>
    <col min="4320" max="4320" width="6.42578125" customWidth="1"/>
    <col min="4554" max="4554" width="15.7109375" customWidth="1"/>
    <col min="4555" max="4555" width="4.5703125" customWidth="1"/>
    <col min="4556" max="4556" width="5.140625" customWidth="1"/>
    <col min="4557" max="4557" width="5.42578125" customWidth="1"/>
    <col min="4558" max="4560" width="5.140625" customWidth="1"/>
    <col min="4561" max="4561" width="5.85546875" customWidth="1"/>
    <col min="4562" max="4564" width="4.85546875" customWidth="1"/>
    <col min="4565" max="4568" width="5.5703125" customWidth="1"/>
    <col min="4569" max="4571" width="5.7109375" bestFit="1" customWidth="1"/>
    <col min="4572" max="4572" width="4.7109375" bestFit="1" customWidth="1"/>
    <col min="4573" max="4573" width="5.28515625" customWidth="1"/>
    <col min="4574" max="4574" width="5.42578125" customWidth="1"/>
    <col min="4575" max="4575" width="4.85546875" customWidth="1"/>
    <col min="4576" max="4576" width="6.42578125" customWidth="1"/>
    <col min="4810" max="4810" width="15.7109375" customWidth="1"/>
    <col min="4811" max="4811" width="4.5703125" customWidth="1"/>
    <col min="4812" max="4812" width="5.140625" customWidth="1"/>
    <col min="4813" max="4813" width="5.42578125" customWidth="1"/>
    <col min="4814" max="4816" width="5.140625" customWidth="1"/>
    <col min="4817" max="4817" width="5.85546875" customWidth="1"/>
    <col min="4818" max="4820" width="4.85546875" customWidth="1"/>
    <col min="4821" max="4824" width="5.5703125" customWidth="1"/>
    <col min="4825" max="4827" width="5.7109375" bestFit="1" customWidth="1"/>
    <col min="4828" max="4828" width="4.7109375" bestFit="1" customWidth="1"/>
    <col min="4829" max="4829" width="5.28515625" customWidth="1"/>
    <col min="4830" max="4830" width="5.42578125" customWidth="1"/>
    <col min="4831" max="4831" width="4.85546875" customWidth="1"/>
    <col min="4832" max="4832" width="6.42578125" customWidth="1"/>
    <col min="5066" max="5066" width="15.7109375" customWidth="1"/>
    <col min="5067" max="5067" width="4.5703125" customWidth="1"/>
    <col min="5068" max="5068" width="5.140625" customWidth="1"/>
    <col min="5069" max="5069" width="5.42578125" customWidth="1"/>
    <col min="5070" max="5072" width="5.140625" customWidth="1"/>
    <col min="5073" max="5073" width="5.85546875" customWidth="1"/>
    <col min="5074" max="5076" width="4.85546875" customWidth="1"/>
    <col min="5077" max="5080" width="5.5703125" customWidth="1"/>
    <col min="5081" max="5083" width="5.7109375" bestFit="1" customWidth="1"/>
    <col min="5084" max="5084" width="4.7109375" bestFit="1" customWidth="1"/>
    <col min="5085" max="5085" width="5.28515625" customWidth="1"/>
    <col min="5086" max="5086" width="5.42578125" customWidth="1"/>
    <col min="5087" max="5087" width="4.85546875" customWidth="1"/>
    <col min="5088" max="5088" width="6.42578125" customWidth="1"/>
    <col min="5322" max="5322" width="15.7109375" customWidth="1"/>
    <col min="5323" max="5323" width="4.5703125" customWidth="1"/>
    <col min="5324" max="5324" width="5.140625" customWidth="1"/>
    <col min="5325" max="5325" width="5.42578125" customWidth="1"/>
    <col min="5326" max="5328" width="5.140625" customWidth="1"/>
    <col min="5329" max="5329" width="5.85546875" customWidth="1"/>
    <col min="5330" max="5332" width="4.85546875" customWidth="1"/>
    <col min="5333" max="5336" width="5.5703125" customWidth="1"/>
    <col min="5337" max="5339" width="5.7109375" bestFit="1" customWidth="1"/>
    <col min="5340" max="5340" width="4.7109375" bestFit="1" customWidth="1"/>
    <col min="5341" max="5341" width="5.28515625" customWidth="1"/>
    <col min="5342" max="5342" width="5.42578125" customWidth="1"/>
    <col min="5343" max="5343" width="4.85546875" customWidth="1"/>
    <col min="5344" max="5344" width="6.42578125" customWidth="1"/>
    <col min="5578" max="5578" width="15.7109375" customWidth="1"/>
    <col min="5579" max="5579" width="4.5703125" customWidth="1"/>
    <col min="5580" max="5580" width="5.140625" customWidth="1"/>
    <col min="5581" max="5581" width="5.42578125" customWidth="1"/>
    <col min="5582" max="5584" width="5.140625" customWidth="1"/>
    <col min="5585" max="5585" width="5.85546875" customWidth="1"/>
    <col min="5586" max="5588" width="4.85546875" customWidth="1"/>
    <col min="5589" max="5592" width="5.5703125" customWidth="1"/>
    <col min="5593" max="5595" width="5.7109375" bestFit="1" customWidth="1"/>
    <col min="5596" max="5596" width="4.7109375" bestFit="1" customWidth="1"/>
    <col min="5597" max="5597" width="5.28515625" customWidth="1"/>
    <col min="5598" max="5598" width="5.42578125" customWidth="1"/>
    <col min="5599" max="5599" width="4.85546875" customWidth="1"/>
    <col min="5600" max="5600" width="6.42578125" customWidth="1"/>
    <col min="5834" max="5834" width="15.7109375" customWidth="1"/>
    <col min="5835" max="5835" width="4.5703125" customWidth="1"/>
    <col min="5836" max="5836" width="5.140625" customWidth="1"/>
    <col min="5837" max="5837" width="5.42578125" customWidth="1"/>
    <col min="5838" max="5840" width="5.140625" customWidth="1"/>
    <col min="5841" max="5841" width="5.85546875" customWidth="1"/>
    <col min="5842" max="5844" width="4.85546875" customWidth="1"/>
    <col min="5845" max="5848" width="5.5703125" customWidth="1"/>
    <col min="5849" max="5851" width="5.7109375" bestFit="1" customWidth="1"/>
    <col min="5852" max="5852" width="4.7109375" bestFit="1" customWidth="1"/>
    <col min="5853" max="5853" width="5.28515625" customWidth="1"/>
    <col min="5854" max="5854" width="5.42578125" customWidth="1"/>
    <col min="5855" max="5855" width="4.85546875" customWidth="1"/>
    <col min="5856" max="5856" width="6.42578125" customWidth="1"/>
    <col min="6090" max="6090" width="15.7109375" customWidth="1"/>
    <col min="6091" max="6091" width="4.5703125" customWidth="1"/>
    <col min="6092" max="6092" width="5.140625" customWidth="1"/>
    <col min="6093" max="6093" width="5.42578125" customWidth="1"/>
    <col min="6094" max="6096" width="5.140625" customWidth="1"/>
    <col min="6097" max="6097" width="5.85546875" customWidth="1"/>
    <col min="6098" max="6100" width="4.85546875" customWidth="1"/>
    <col min="6101" max="6104" width="5.5703125" customWidth="1"/>
    <col min="6105" max="6107" width="5.7109375" bestFit="1" customWidth="1"/>
    <col min="6108" max="6108" width="4.7109375" bestFit="1" customWidth="1"/>
    <col min="6109" max="6109" width="5.28515625" customWidth="1"/>
    <col min="6110" max="6110" width="5.42578125" customWidth="1"/>
    <col min="6111" max="6111" width="4.85546875" customWidth="1"/>
    <col min="6112" max="6112" width="6.42578125" customWidth="1"/>
    <col min="6346" max="6346" width="15.7109375" customWidth="1"/>
    <col min="6347" max="6347" width="4.5703125" customWidth="1"/>
    <col min="6348" max="6348" width="5.140625" customWidth="1"/>
    <col min="6349" max="6349" width="5.42578125" customWidth="1"/>
    <col min="6350" max="6352" width="5.140625" customWidth="1"/>
    <col min="6353" max="6353" width="5.85546875" customWidth="1"/>
    <col min="6354" max="6356" width="4.85546875" customWidth="1"/>
    <col min="6357" max="6360" width="5.5703125" customWidth="1"/>
    <col min="6361" max="6363" width="5.7109375" bestFit="1" customWidth="1"/>
    <col min="6364" max="6364" width="4.7109375" bestFit="1" customWidth="1"/>
    <col min="6365" max="6365" width="5.28515625" customWidth="1"/>
    <col min="6366" max="6366" width="5.42578125" customWidth="1"/>
    <col min="6367" max="6367" width="4.85546875" customWidth="1"/>
    <col min="6368" max="6368" width="6.42578125" customWidth="1"/>
    <col min="6602" max="6602" width="15.7109375" customWidth="1"/>
    <col min="6603" max="6603" width="4.5703125" customWidth="1"/>
    <col min="6604" max="6604" width="5.140625" customWidth="1"/>
    <col min="6605" max="6605" width="5.42578125" customWidth="1"/>
    <col min="6606" max="6608" width="5.140625" customWidth="1"/>
    <col min="6609" max="6609" width="5.85546875" customWidth="1"/>
    <col min="6610" max="6612" width="4.85546875" customWidth="1"/>
    <col min="6613" max="6616" width="5.5703125" customWidth="1"/>
    <col min="6617" max="6619" width="5.7109375" bestFit="1" customWidth="1"/>
    <col min="6620" max="6620" width="4.7109375" bestFit="1" customWidth="1"/>
    <col min="6621" max="6621" width="5.28515625" customWidth="1"/>
    <col min="6622" max="6622" width="5.42578125" customWidth="1"/>
    <col min="6623" max="6623" width="4.85546875" customWidth="1"/>
    <col min="6624" max="6624" width="6.42578125" customWidth="1"/>
    <col min="6858" max="6858" width="15.7109375" customWidth="1"/>
    <col min="6859" max="6859" width="4.5703125" customWidth="1"/>
    <col min="6860" max="6860" width="5.140625" customWidth="1"/>
    <col min="6861" max="6861" width="5.42578125" customWidth="1"/>
    <col min="6862" max="6864" width="5.140625" customWidth="1"/>
    <col min="6865" max="6865" width="5.85546875" customWidth="1"/>
    <col min="6866" max="6868" width="4.85546875" customWidth="1"/>
    <col min="6869" max="6872" width="5.5703125" customWidth="1"/>
    <col min="6873" max="6875" width="5.7109375" bestFit="1" customWidth="1"/>
    <col min="6876" max="6876" width="4.7109375" bestFit="1" customWidth="1"/>
    <col min="6877" max="6877" width="5.28515625" customWidth="1"/>
    <col min="6878" max="6878" width="5.42578125" customWidth="1"/>
    <col min="6879" max="6879" width="4.85546875" customWidth="1"/>
    <col min="6880" max="6880" width="6.42578125" customWidth="1"/>
    <col min="7114" max="7114" width="15.7109375" customWidth="1"/>
    <col min="7115" max="7115" width="4.5703125" customWidth="1"/>
    <col min="7116" max="7116" width="5.140625" customWidth="1"/>
    <col min="7117" max="7117" width="5.42578125" customWidth="1"/>
    <col min="7118" max="7120" width="5.140625" customWidth="1"/>
    <col min="7121" max="7121" width="5.85546875" customWidth="1"/>
    <col min="7122" max="7124" width="4.85546875" customWidth="1"/>
    <col min="7125" max="7128" width="5.5703125" customWidth="1"/>
    <col min="7129" max="7131" width="5.7109375" bestFit="1" customWidth="1"/>
    <col min="7132" max="7132" width="4.7109375" bestFit="1" customWidth="1"/>
    <col min="7133" max="7133" width="5.28515625" customWidth="1"/>
    <col min="7134" max="7134" width="5.42578125" customWidth="1"/>
    <col min="7135" max="7135" width="4.85546875" customWidth="1"/>
    <col min="7136" max="7136" width="6.42578125" customWidth="1"/>
    <col min="7370" max="7370" width="15.7109375" customWidth="1"/>
    <col min="7371" max="7371" width="4.5703125" customWidth="1"/>
    <col min="7372" max="7372" width="5.140625" customWidth="1"/>
    <col min="7373" max="7373" width="5.42578125" customWidth="1"/>
    <col min="7374" max="7376" width="5.140625" customWidth="1"/>
    <col min="7377" max="7377" width="5.85546875" customWidth="1"/>
    <col min="7378" max="7380" width="4.85546875" customWidth="1"/>
    <col min="7381" max="7384" width="5.5703125" customWidth="1"/>
    <col min="7385" max="7387" width="5.7109375" bestFit="1" customWidth="1"/>
    <col min="7388" max="7388" width="4.7109375" bestFit="1" customWidth="1"/>
    <col min="7389" max="7389" width="5.28515625" customWidth="1"/>
    <col min="7390" max="7390" width="5.42578125" customWidth="1"/>
    <col min="7391" max="7391" width="4.85546875" customWidth="1"/>
    <col min="7392" max="7392" width="6.42578125" customWidth="1"/>
    <col min="7626" max="7626" width="15.7109375" customWidth="1"/>
    <col min="7627" max="7627" width="4.5703125" customWidth="1"/>
    <col min="7628" max="7628" width="5.140625" customWidth="1"/>
    <col min="7629" max="7629" width="5.42578125" customWidth="1"/>
    <col min="7630" max="7632" width="5.140625" customWidth="1"/>
    <col min="7633" max="7633" width="5.85546875" customWidth="1"/>
    <col min="7634" max="7636" width="4.85546875" customWidth="1"/>
    <col min="7637" max="7640" width="5.5703125" customWidth="1"/>
    <col min="7641" max="7643" width="5.7109375" bestFit="1" customWidth="1"/>
    <col min="7644" max="7644" width="4.7109375" bestFit="1" customWidth="1"/>
    <col min="7645" max="7645" width="5.28515625" customWidth="1"/>
    <col min="7646" max="7646" width="5.42578125" customWidth="1"/>
    <col min="7647" max="7647" width="4.85546875" customWidth="1"/>
    <col min="7648" max="7648" width="6.42578125" customWidth="1"/>
    <col min="7882" max="7882" width="15.7109375" customWidth="1"/>
    <col min="7883" max="7883" width="4.5703125" customWidth="1"/>
    <col min="7884" max="7884" width="5.140625" customWidth="1"/>
    <col min="7885" max="7885" width="5.42578125" customWidth="1"/>
    <col min="7886" max="7888" width="5.140625" customWidth="1"/>
    <col min="7889" max="7889" width="5.85546875" customWidth="1"/>
    <col min="7890" max="7892" width="4.85546875" customWidth="1"/>
    <col min="7893" max="7896" width="5.5703125" customWidth="1"/>
    <col min="7897" max="7899" width="5.7109375" bestFit="1" customWidth="1"/>
    <col min="7900" max="7900" width="4.7109375" bestFit="1" customWidth="1"/>
    <col min="7901" max="7901" width="5.28515625" customWidth="1"/>
    <col min="7902" max="7902" width="5.42578125" customWidth="1"/>
    <col min="7903" max="7903" width="4.85546875" customWidth="1"/>
    <col min="7904" max="7904" width="6.42578125" customWidth="1"/>
    <col min="8138" max="8138" width="15.7109375" customWidth="1"/>
    <col min="8139" max="8139" width="4.5703125" customWidth="1"/>
    <col min="8140" max="8140" width="5.140625" customWidth="1"/>
    <col min="8141" max="8141" width="5.42578125" customWidth="1"/>
    <col min="8142" max="8144" width="5.140625" customWidth="1"/>
    <col min="8145" max="8145" width="5.85546875" customWidth="1"/>
    <col min="8146" max="8148" width="4.85546875" customWidth="1"/>
    <col min="8149" max="8152" width="5.5703125" customWidth="1"/>
    <col min="8153" max="8155" width="5.7109375" bestFit="1" customWidth="1"/>
    <col min="8156" max="8156" width="4.7109375" bestFit="1" customWidth="1"/>
    <col min="8157" max="8157" width="5.28515625" customWidth="1"/>
    <col min="8158" max="8158" width="5.42578125" customWidth="1"/>
    <col min="8159" max="8159" width="4.85546875" customWidth="1"/>
    <col min="8160" max="8160" width="6.42578125" customWidth="1"/>
    <col min="8394" max="8394" width="15.7109375" customWidth="1"/>
    <col min="8395" max="8395" width="4.5703125" customWidth="1"/>
    <col min="8396" max="8396" width="5.140625" customWidth="1"/>
    <col min="8397" max="8397" width="5.42578125" customWidth="1"/>
    <col min="8398" max="8400" width="5.140625" customWidth="1"/>
    <col min="8401" max="8401" width="5.85546875" customWidth="1"/>
    <col min="8402" max="8404" width="4.85546875" customWidth="1"/>
    <col min="8405" max="8408" width="5.5703125" customWidth="1"/>
    <col min="8409" max="8411" width="5.7109375" bestFit="1" customWidth="1"/>
    <col min="8412" max="8412" width="4.7109375" bestFit="1" customWidth="1"/>
    <col min="8413" max="8413" width="5.28515625" customWidth="1"/>
    <col min="8414" max="8414" width="5.42578125" customWidth="1"/>
    <col min="8415" max="8415" width="4.85546875" customWidth="1"/>
    <col min="8416" max="8416" width="6.42578125" customWidth="1"/>
    <col min="8650" max="8650" width="15.7109375" customWidth="1"/>
    <col min="8651" max="8651" width="4.5703125" customWidth="1"/>
    <col min="8652" max="8652" width="5.140625" customWidth="1"/>
    <col min="8653" max="8653" width="5.42578125" customWidth="1"/>
    <col min="8654" max="8656" width="5.140625" customWidth="1"/>
    <col min="8657" max="8657" width="5.85546875" customWidth="1"/>
    <col min="8658" max="8660" width="4.85546875" customWidth="1"/>
    <col min="8661" max="8664" width="5.5703125" customWidth="1"/>
    <col min="8665" max="8667" width="5.7109375" bestFit="1" customWidth="1"/>
    <col min="8668" max="8668" width="4.7109375" bestFit="1" customWidth="1"/>
    <col min="8669" max="8669" width="5.28515625" customWidth="1"/>
    <col min="8670" max="8670" width="5.42578125" customWidth="1"/>
    <col min="8671" max="8671" width="4.85546875" customWidth="1"/>
    <col min="8672" max="8672" width="6.42578125" customWidth="1"/>
    <col min="8906" max="8906" width="15.7109375" customWidth="1"/>
    <col min="8907" max="8907" width="4.5703125" customWidth="1"/>
    <col min="8908" max="8908" width="5.140625" customWidth="1"/>
    <col min="8909" max="8909" width="5.42578125" customWidth="1"/>
    <col min="8910" max="8912" width="5.140625" customWidth="1"/>
    <col min="8913" max="8913" width="5.85546875" customWidth="1"/>
    <col min="8914" max="8916" width="4.85546875" customWidth="1"/>
    <col min="8917" max="8920" width="5.5703125" customWidth="1"/>
    <col min="8921" max="8923" width="5.7109375" bestFit="1" customWidth="1"/>
    <col min="8924" max="8924" width="4.7109375" bestFit="1" customWidth="1"/>
    <col min="8925" max="8925" width="5.28515625" customWidth="1"/>
    <col min="8926" max="8926" width="5.42578125" customWidth="1"/>
    <col min="8927" max="8927" width="4.85546875" customWidth="1"/>
    <col min="8928" max="8928" width="6.42578125" customWidth="1"/>
    <col min="9162" max="9162" width="15.7109375" customWidth="1"/>
    <col min="9163" max="9163" width="4.5703125" customWidth="1"/>
    <col min="9164" max="9164" width="5.140625" customWidth="1"/>
    <col min="9165" max="9165" width="5.42578125" customWidth="1"/>
    <col min="9166" max="9168" width="5.140625" customWidth="1"/>
    <col min="9169" max="9169" width="5.85546875" customWidth="1"/>
    <col min="9170" max="9172" width="4.85546875" customWidth="1"/>
    <col min="9173" max="9176" width="5.5703125" customWidth="1"/>
    <col min="9177" max="9179" width="5.7109375" bestFit="1" customWidth="1"/>
    <col min="9180" max="9180" width="4.7109375" bestFit="1" customWidth="1"/>
    <col min="9181" max="9181" width="5.28515625" customWidth="1"/>
    <col min="9182" max="9182" width="5.42578125" customWidth="1"/>
    <col min="9183" max="9183" width="4.85546875" customWidth="1"/>
    <col min="9184" max="9184" width="6.42578125" customWidth="1"/>
    <col min="9418" max="9418" width="15.7109375" customWidth="1"/>
    <col min="9419" max="9419" width="4.5703125" customWidth="1"/>
    <col min="9420" max="9420" width="5.140625" customWidth="1"/>
    <col min="9421" max="9421" width="5.42578125" customWidth="1"/>
    <col min="9422" max="9424" width="5.140625" customWidth="1"/>
    <col min="9425" max="9425" width="5.85546875" customWidth="1"/>
    <col min="9426" max="9428" width="4.85546875" customWidth="1"/>
    <col min="9429" max="9432" width="5.5703125" customWidth="1"/>
    <col min="9433" max="9435" width="5.7109375" bestFit="1" customWidth="1"/>
    <col min="9436" max="9436" width="4.7109375" bestFit="1" customWidth="1"/>
    <col min="9437" max="9437" width="5.28515625" customWidth="1"/>
    <col min="9438" max="9438" width="5.42578125" customWidth="1"/>
    <col min="9439" max="9439" width="4.85546875" customWidth="1"/>
    <col min="9440" max="9440" width="6.42578125" customWidth="1"/>
    <col min="9674" max="9674" width="15.7109375" customWidth="1"/>
    <col min="9675" max="9675" width="4.5703125" customWidth="1"/>
    <col min="9676" max="9676" width="5.140625" customWidth="1"/>
    <col min="9677" max="9677" width="5.42578125" customWidth="1"/>
    <col min="9678" max="9680" width="5.140625" customWidth="1"/>
    <col min="9681" max="9681" width="5.85546875" customWidth="1"/>
    <col min="9682" max="9684" width="4.85546875" customWidth="1"/>
    <col min="9685" max="9688" width="5.5703125" customWidth="1"/>
    <col min="9689" max="9691" width="5.7109375" bestFit="1" customWidth="1"/>
    <col min="9692" max="9692" width="4.7109375" bestFit="1" customWidth="1"/>
    <col min="9693" max="9693" width="5.28515625" customWidth="1"/>
    <col min="9694" max="9694" width="5.42578125" customWidth="1"/>
    <col min="9695" max="9695" width="4.85546875" customWidth="1"/>
    <col min="9696" max="9696" width="6.42578125" customWidth="1"/>
    <col min="9930" max="9930" width="15.7109375" customWidth="1"/>
    <col min="9931" max="9931" width="4.5703125" customWidth="1"/>
    <col min="9932" max="9932" width="5.140625" customWidth="1"/>
    <col min="9933" max="9933" width="5.42578125" customWidth="1"/>
    <col min="9934" max="9936" width="5.140625" customWidth="1"/>
    <col min="9937" max="9937" width="5.85546875" customWidth="1"/>
    <col min="9938" max="9940" width="4.85546875" customWidth="1"/>
    <col min="9941" max="9944" width="5.5703125" customWidth="1"/>
    <col min="9945" max="9947" width="5.7109375" bestFit="1" customWidth="1"/>
    <col min="9948" max="9948" width="4.7109375" bestFit="1" customWidth="1"/>
    <col min="9949" max="9949" width="5.28515625" customWidth="1"/>
    <col min="9950" max="9950" width="5.42578125" customWidth="1"/>
    <col min="9951" max="9951" width="4.85546875" customWidth="1"/>
    <col min="9952" max="9952" width="6.42578125" customWidth="1"/>
    <col min="10186" max="10186" width="15.7109375" customWidth="1"/>
    <col min="10187" max="10187" width="4.5703125" customWidth="1"/>
    <col min="10188" max="10188" width="5.140625" customWidth="1"/>
    <col min="10189" max="10189" width="5.42578125" customWidth="1"/>
    <col min="10190" max="10192" width="5.140625" customWidth="1"/>
    <col min="10193" max="10193" width="5.85546875" customWidth="1"/>
    <col min="10194" max="10196" width="4.85546875" customWidth="1"/>
    <col min="10197" max="10200" width="5.5703125" customWidth="1"/>
    <col min="10201" max="10203" width="5.7109375" bestFit="1" customWidth="1"/>
    <col min="10204" max="10204" width="4.7109375" bestFit="1" customWidth="1"/>
    <col min="10205" max="10205" width="5.28515625" customWidth="1"/>
    <col min="10206" max="10206" width="5.42578125" customWidth="1"/>
    <col min="10207" max="10207" width="4.85546875" customWidth="1"/>
    <col min="10208" max="10208" width="6.42578125" customWidth="1"/>
    <col min="10442" max="10442" width="15.7109375" customWidth="1"/>
    <col min="10443" max="10443" width="4.5703125" customWidth="1"/>
    <col min="10444" max="10444" width="5.140625" customWidth="1"/>
    <col min="10445" max="10445" width="5.42578125" customWidth="1"/>
    <col min="10446" max="10448" width="5.140625" customWidth="1"/>
    <col min="10449" max="10449" width="5.85546875" customWidth="1"/>
    <col min="10450" max="10452" width="4.85546875" customWidth="1"/>
    <col min="10453" max="10456" width="5.5703125" customWidth="1"/>
    <col min="10457" max="10459" width="5.7109375" bestFit="1" customWidth="1"/>
    <col min="10460" max="10460" width="4.7109375" bestFit="1" customWidth="1"/>
    <col min="10461" max="10461" width="5.28515625" customWidth="1"/>
    <col min="10462" max="10462" width="5.42578125" customWidth="1"/>
    <col min="10463" max="10463" width="4.85546875" customWidth="1"/>
    <col min="10464" max="10464" width="6.42578125" customWidth="1"/>
    <col min="10698" max="10698" width="15.7109375" customWidth="1"/>
    <col min="10699" max="10699" width="4.5703125" customWidth="1"/>
    <col min="10700" max="10700" width="5.140625" customWidth="1"/>
    <col min="10701" max="10701" width="5.42578125" customWidth="1"/>
    <col min="10702" max="10704" width="5.140625" customWidth="1"/>
    <col min="10705" max="10705" width="5.85546875" customWidth="1"/>
    <col min="10706" max="10708" width="4.85546875" customWidth="1"/>
    <col min="10709" max="10712" width="5.5703125" customWidth="1"/>
    <col min="10713" max="10715" width="5.7109375" bestFit="1" customWidth="1"/>
    <col min="10716" max="10716" width="4.7109375" bestFit="1" customWidth="1"/>
    <col min="10717" max="10717" width="5.28515625" customWidth="1"/>
    <col min="10718" max="10718" width="5.42578125" customWidth="1"/>
    <col min="10719" max="10719" width="4.85546875" customWidth="1"/>
    <col min="10720" max="10720" width="6.42578125" customWidth="1"/>
    <col min="10954" max="10954" width="15.7109375" customWidth="1"/>
    <col min="10955" max="10955" width="4.5703125" customWidth="1"/>
    <col min="10956" max="10956" width="5.140625" customWidth="1"/>
    <col min="10957" max="10957" width="5.42578125" customWidth="1"/>
    <col min="10958" max="10960" width="5.140625" customWidth="1"/>
    <col min="10961" max="10961" width="5.85546875" customWidth="1"/>
    <col min="10962" max="10964" width="4.85546875" customWidth="1"/>
    <col min="10965" max="10968" width="5.5703125" customWidth="1"/>
    <col min="10969" max="10971" width="5.7109375" bestFit="1" customWidth="1"/>
    <col min="10972" max="10972" width="4.7109375" bestFit="1" customWidth="1"/>
    <col min="10973" max="10973" width="5.28515625" customWidth="1"/>
    <col min="10974" max="10974" width="5.42578125" customWidth="1"/>
    <col min="10975" max="10975" width="4.85546875" customWidth="1"/>
    <col min="10976" max="10976" width="6.42578125" customWidth="1"/>
    <col min="11210" max="11210" width="15.7109375" customWidth="1"/>
    <col min="11211" max="11211" width="4.5703125" customWidth="1"/>
    <col min="11212" max="11212" width="5.140625" customWidth="1"/>
    <col min="11213" max="11213" width="5.42578125" customWidth="1"/>
    <col min="11214" max="11216" width="5.140625" customWidth="1"/>
    <col min="11217" max="11217" width="5.85546875" customWidth="1"/>
    <col min="11218" max="11220" width="4.85546875" customWidth="1"/>
    <col min="11221" max="11224" width="5.5703125" customWidth="1"/>
    <col min="11225" max="11227" width="5.7109375" bestFit="1" customWidth="1"/>
    <col min="11228" max="11228" width="4.7109375" bestFit="1" customWidth="1"/>
    <col min="11229" max="11229" width="5.28515625" customWidth="1"/>
    <col min="11230" max="11230" width="5.42578125" customWidth="1"/>
    <col min="11231" max="11231" width="4.85546875" customWidth="1"/>
    <col min="11232" max="11232" width="6.42578125" customWidth="1"/>
    <col min="11466" max="11466" width="15.7109375" customWidth="1"/>
    <col min="11467" max="11467" width="4.5703125" customWidth="1"/>
    <col min="11468" max="11468" width="5.140625" customWidth="1"/>
    <col min="11469" max="11469" width="5.42578125" customWidth="1"/>
    <col min="11470" max="11472" width="5.140625" customWidth="1"/>
    <col min="11473" max="11473" width="5.85546875" customWidth="1"/>
    <col min="11474" max="11476" width="4.85546875" customWidth="1"/>
    <col min="11477" max="11480" width="5.5703125" customWidth="1"/>
    <col min="11481" max="11483" width="5.7109375" bestFit="1" customWidth="1"/>
    <col min="11484" max="11484" width="4.7109375" bestFit="1" customWidth="1"/>
    <col min="11485" max="11485" width="5.28515625" customWidth="1"/>
    <col min="11486" max="11486" width="5.42578125" customWidth="1"/>
    <col min="11487" max="11487" width="4.85546875" customWidth="1"/>
    <col min="11488" max="11488" width="6.42578125" customWidth="1"/>
    <col min="11722" max="11722" width="15.7109375" customWidth="1"/>
    <col min="11723" max="11723" width="4.5703125" customWidth="1"/>
    <col min="11724" max="11724" width="5.140625" customWidth="1"/>
    <col min="11725" max="11725" width="5.42578125" customWidth="1"/>
    <col min="11726" max="11728" width="5.140625" customWidth="1"/>
    <col min="11729" max="11729" width="5.85546875" customWidth="1"/>
    <col min="11730" max="11732" width="4.85546875" customWidth="1"/>
    <col min="11733" max="11736" width="5.5703125" customWidth="1"/>
    <col min="11737" max="11739" width="5.7109375" bestFit="1" customWidth="1"/>
    <col min="11740" max="11740" width="4.7109375" bestFit="1" customWidth="1"/>
    <col min="11741" max="11741" width="5.28515625" customWidth="1"/>
    <col min="11742" max="11742" width="5.42578125" customWidth="1"/>
    <col min="11743" max="11743" width="4.85546875" customWidth="1"/>
    <col min="11744" max="11744" width="6.42578125" customWidth="1"/>
    <col min="11978" max="11978" width="15.7109375" customWidth="1"/>
    <col min="11979" max="11979" width="4.5703125" customWidth="1"/>
    <col min="11980" max="11980" width="5.140625" customWidth="1"/>
    <col min="11981" max="11981" width="5.42578125" customWidth="1"/>
    <col min="11982" max="11984" width="5.140625" customWidth="1"/>
    <col min="11985" max="11985" width="5.85546875" customWidth="1"/>
    <col min="11986" max="11988" width="4.85546875" customWidth="1"/>
    <col min="11989" max="11992" width="5.5703125" customWidth="1"/>
    <col min="11993" max="11995" width="5.7109375" bestFit="1" customWidth="1"/>
    <col min="11996" max="11996" width="4.7109375" bestFit="1" customWidth="1"/>
    <col min="11997" max="11997" width="5.28515625" customWidth="1"/>
    <col min="11998" max="11998" width="5.42578125" customWidth="1"/>
    <col min="11999" max="11999" width="4.85546875" customWidth="1"/>
    <col min="12000" max="12000" width="6.42578125" customWidth="1"/>
    <col min="12234" max="12234" width="15.7109375" customWidth="1"/>
    <col min="12235" max="12235" width="4.5703125" customWidth="1"/>
    <col min="12236" max="12236" width="5.140625" customWidth="1"/>
    <col min="12237" max="12237" width="5.42578125" customWidth="1"/>
    <col min="12238" max="12240" width="5.140625" customWidth="1"/>
    <col min="12241" max="12241" width="5.85546875" customWidth="1"/>
    <col min="12242" max="12244" width="4.85546875" customWidth="1"/>
    <col min="12245" max="12248" width="5.5703125" customWidth="1"/>
    <col min="12249" max="12251" width="5.7109375" bestFit="1" customWidth="1"/>
    <col min="12252" max="12252" width="4.7109375" bestFit="1" customWidth="1"/>
    <col min="12253" max="12253" width="5.28515625" customWidth="1"/>
    <col min="12254" max="12254" width="5.42578125" customWidth="1"/>
    <col min="12255" max="12255" width="4.85546875" customWidth="1"/>
    <col min="12256" max="12256" width="6.42578125" customWidth="1"/>
    <col min="12490" max="12490" width="15.7109375" customWidth="1"/>
    <col min="12491" max="12491" width="4.5703125" customWidth="1"/>
    <col min="12492" max="12492" width="5.140625" customWidth="1"/>
    <col min="12493" max="12493" width="5.42578125" customWidth="1"/>
    <col min="12494" max="12496" width="5.140625" customWidth="1"/>
    <col min="12497" max="12497" width="5.85546875" customWidth="1"/>
    <col min="12498" max="12500" width="4.85546875" customWidth="1"/>
    <col min="12501" max="12504" width="5.5703125" customWidth="1"/>
    <col min="12505" max="12507" width="5.7109375" bestFit="1" customWidth="1"/>
    <col min="12508" max="12508" width="4.7109375" bestFit="1" customWidth="1"/>
    <col min="12509" max="12509" width="5.28515625" customWidth="1"/>
    <col min="12510" max="12510" width="5.42578125" customWidth="1"/>
    <col min="12511" max="12511" width="4.85546875" customWidth="1"/>
    <col min="12512" max="12512" width="6.42578125" customWidth="1"/>
    <col min="12746" max="12746" width="15.7109375" customWidth="1"/>
    <col min="12747" max="12747" width="4.5703125" customWidth="1"/>
    <col min="12748" max="12748" width="5.140625" customWidth="1"/>
    <col min="12749" max="12749" width="5.42578125" customWidth="1"/>
    <col min="12750" max="12752" width="5.140625" customWidth="1"/>
    <col min="12753" max="12753" width="5.85546875" customWidth="1"/>
    <col min="12754" max="12756" width="4.85546875" customWidth="1"/>
    <col min="12757" max="12760" width="5.5703125" customWidth="1"/>
    <col min="12761" max="12763" width="5.7109375" bestFit="1" customWidth="1"/>
    <col min="12764" max="12764" width="4.7109375" bestFit="1" customWidth="1"/>
    <col min="12765" max="12765" width="5.28515625" customWidth="1"/>
    <col min="12766" max="12766" width="5.42578125" customWidth="1"/>
    <col min="12767" max="12767" width="4.85546875" customWidth="1"/>
    <col min="12768" max="12768" width="6.42578125" customWidth="1"/>
    <col min="13002" max="13002" width="15.7109375" customWidth="1"/>
    <col min="13003" max="13003" width="4.5703125" customWidth="1"/>
    <col min="13004" max="13004" width="5.140625" customWidth="1"/>
    <col min="13005" max="13005" width="5.42578125" customWidth="1"/>
    <col min="13006" max="13008" width="5.140625" customWidth="1"/>
    <col min="13009" max="13009" width="5.85546875" customWidth="1"/>
    <col min="13010" max="13012" width="4.85546875" customWidth="1"/>
    <col min="13013" max="13016" width="5.5703125" customWidth="1"/>
    <col min="13017" max="13019" width="5.7109375" bestFit="1" customWidth="1"/>
    <col min="13020" max="13020" width="4.7109375" bestFit="1" customWidth="1"/>
    <col min="13021" max="13021" width="5.28515625" customWidth="1"/>
    <col min="13022" max="13022" width="5.42578125" customWidth="1"/>
    <col min="13023" max="13023" width="4.85546875" customWidth="1"/>
    <col min="13024" max="13024" width="6.42578125" customWidth="1"/>
    <col min="13258" max="13258" width="15.7109375" customWidth="1"/>
    <col min="13259" max="13259" width="4.5703125" customWidth="1"/>
    <col min="13260" max="13260" width="5.140625" customWidth="1"/>
    <col min="13261" max="13261" width="5.42578125" customWidth="1"/>
    <col min="13262" max="13264" width="5.140625" customWidth="1"/>
    <col min="13265" max="13265" width="5.85546875" customWidth="1"/>
    <col min="13266" max="13268" width="4.85546875" customWidth="1"/>
    <col min="13269" max="13272" width="5.5703125" customWidth="1"/>
    <col min="13273" max="13275" width="5.7109375" bestFit="1" customWidth="1"/>
    <col min="13276" max="13276" width="4.7109375" bestFit="1" customWidth="1"/>
    <col min="13277" max="13277" width="5.28515625" customWidth="1"/>
    <col min="13278" max="13278" width="5.42578125" customWidth="1"/>
    <col min="13279" max="13279" width="4.85546875" customWidth="1"/>
    <col min="13280" max="13280" width="6.42578125" customWidth="1"/>
    <col min="13514" max="13514" width="15.7109375" customWidth="1"/>
    <col min="13515" max="13515" width="4.5703125" customWidth="1"/>
    <col min="13516" max="13516" width="5.140625" customWidth="1"/>
    <col min="13517" max="13517" width="5.42578125" customWidth="1"/>
    <col min="13518" max="13520" width="5.140625" customWidth="1"/>
    <col min="13521" max="13521" width="5.85546875" customWidth="1"/>
    <col min="13522" max="13524" width="4.85546875" customWidth="1"/>
    <col min="13525" max="13528" width="5.5703125" customWidth="1"/>
    <col min="13529" max="13531" width="5.7109375" bestFit="1" customWidth="1"/>
    <col min="13532" max="13532" width="4.7109375" bestFit="1" customWidth="1"/>
    <col min="13533" max="13533" width="5.28515625" customWidth="1"/>
    <col min="13534" max="13534" width="5.42578125" customWidth="1"/>
    <col min="13535" max="13535" width="4.85546875" customWidth="1"/>
    <col min="13536" max="13536" width="6.42578125" customWidth="1"/>
    <col min="13770" max="13770" width="15.7109375" customWidth="1"/>
    <col min="13771" max="13771" width="4.5703125" customWidth="1"/>
    <col min="13772" max="13772" width="5.140625" customWidth="1"/>
    <col min="13773" max="13773" width="5.42578125" customWidth="1"/>
    <col min="13774" max="13776" width="5.140625" customWidth="1"/>
    <col min="13777" max="13777" width="5.85546875" customWidth="1"/>
    <col min="13778" max="13780" width="4.85546875" customWidth="1"/>
    <col min="13781" max="13784" width="5.5703125" customWidth="1"/>
    <col min="13785" max="13787" width="5.7109375" bestFit="1" customWidth="1"/>
    <col min="13788" max="13788" width="4.7109375" bestFit="1" customWidth="1"/>
    <col min="13789" max="13789" width="5.28515625" customWidth="1"/>
    <col min="13790" max="13790" width="5.42578125" customWidth="1"/>
    <col min="13791" max="13791" width="4.85546875" customWidth="1"/>
    <col min="13792" max="13792" width="6.42578125" customWidth="1"/>
    <col min="14026" max="14026" width="15.7109375" customWidth="1"/>
    <col min="14027" max="14027" width="4.5703125" customWidth="1"/>
    <col min="14028" max="14028" width="5.140625" customWidth="1"/>
    <col min="14029" max="14029" width="5.42578125" customWidth="1"/>
    <col min="14030" max="14032" width="5.140625" customWidth="1"/>
    <col min="14033" max="14033" width="5.85546875" customWidth="1"/>
    <col min="14034" max="14036" width="4.85546875" customWidth="1"/>
    <col min="14037" max="14040" width="5.5703125" customWidth="1"/>
    <col min="14041" max="14043" width="5.7109375" bestFit="1" customWidth="1"/>
    <col min="14044" max="14044" width="4.7109375" bestFit="1" customWidth="1"/>
    <col min="14045" max="14045" width="5.28515625" customWidth="1"/>
    <col min="14046" max="14046" width="5.42578125" customWidth="1"/>
    <col min="14047" max="14047" width="4.85546875" customWidth="1"/>
    <col min="14048" max="14048" width="6.42578125" customWidth="1"/>
    <col min="14282" max="14282" width="15.7109375" customWidth="1"/>
    <col min="14283" max="14283" width="4.5703125" customWidth="1"/>
    <col min="14284" max="14284" width="5.140625" customWidth="1"/>
    <col min="14285" max="14285" width="5.42578125" customWidth="1"/>
    <col min="14286" max="14288" width="5.140625" customWidth="1"/>
    <col min="14289" max="14289" width="5.85546875" customWidth="1"/>
    <col min="14290" max="14292" width="4.85546875" customWidth="1"/>
    <col min="14293" max="14296" width="5.5703125" customWidth="1"/>
    <col min="14297" max="14299" width="5.7109375" bestFit="1" customWidth="1"/>
    <col min="14300" max="14300" width="4.7109375" bestFit="1" customWidth="1"/>
    <col min="14301" max="14301" width="5.28515625" customWidth="1"/>
    <col min="14302" max="14302" width="5.42578125" customWidth="1"/>
    <col min="14303" max="14303" width="4.85546875" customWidth="1"/>
    <col min="14304" max="14304" width="6.42578125" customWidth="1"/>
    <col min="14538" max="14538" width="15.7109375" customWidth="1"/>
    <col min="14539" max="14539" width="4.5703125" customWidth="1"/>
    <col min="14540" max="14540" width="5.140625" customWidth="1"/>
    <col min="14541" max="14541" width="5.42578125" customWidth="1"/>
    <col min="14542" max="14544" width="5.140625" customWidth="1"/>
    <col min="14545" max="14545" width="5.85546875" customWidth="1"/>
    <col min="14546" max="14548" width="4.85546875" customWidth="1"/>
    <col min="14549" max="14552" width="5.5703125" customWidth="1"/>
    <col min="14553" max="14555" width="5.7109375" bestFit="1" customWidth="1"/>
    <col min="14556" max="14556" width="4.7109375" bestFit="1" customWidth="1"/>
    <col min="14557" max="14557" width="5.28515625" customWidth="1"/>
    <col min="14558" max="14558" width="5.42578125" customWidth="1"/>
    <col min="14559" max="14559" width="4.85546875" customWidth="1"/>
    <col min="14560" max="14560" width="6.42578125" customWidth="1"/>
    <col min="14794" max="14794" width="15.7109375" customWidth="1"/>
    <col min="14795" max="14795" width="4.5703125" customWidth="1"/>
    <col min="14796" max="14796" width="5.140625" customWidth="1"/>
    <col min="14797" max="14797" width="5.42578125" customWidth="1"/>
    <col min="14798" max="14800" width="5.140625" customWidth="1"/>
    <col min="14801" max="14801" width="5.85546875" customWidth="1"/>
    <col min="14802" max="14804" width="4.85546875" customWidth="1"/>
    <col min="14805" max="14808" width="5.5703125" customWidth="1"/>
    <col min="14809" max="14811" width="5.7109375" bestFit="1" customWidth="1"/>
    <col min="14812" max="14812" width="4.7109375" bestFit="1" customWidth="1"/>
    <col min="14813" max="14813" width="5.28515625" customWidth="1"/>
    <col min="14814" max="14814" width="5.42578125" customWidth="1"/>
    <col min="14815" max="14815" width="4.85546875" customWidth="1"/>
    <col min="14816" max="14816" width="6.42578125" customWidth="1"/>
    <col min="15050" max="15050" width="15.7109375" customWidth="1"/>
    <col min="15051" max="15051" width="4.5703125" customWidth="1"/>
    <col min="15052" max="15052" width="5.140625" customWidth="1"/>
    <col min="15053" max="15053" width="5.42578125" customWidth="1"/>
    <col min="15054" max="15056" width="5.140625" customWidth="1"/>
    <col min="15057" max="15057" width="5.85546875" customWidth="1"/>
    <col min="15058" max="15060" width="4.85546875" customWidth="1"/>
    <col min="15061" max="15064" width="5.5703125" customWidth="1"/>
    <col min="15065" max="15067" width="5.7109375" bestFit="1" customWidth="1"/>
    <col min="15068" max="15068" width="4.7109375" bestFit="1" customWidth="1"/>
    <col min="15069" max="15069" width="5.28515625" customWidth="1"/>
    <col min="15070" max="15070" width="5.42578125" customWidth="1"/>
    <col min="15071" max="15071" width="4.85546875" customWidth="1"/>
    <col min="15072" max="15072" width="6.42578125" customWidth="1"/>
    <col min="15306" max="15306" width="15.7109375" customWidth="1"/>
    <col min="15307" max="15307" width="4.5703125" customWidth="1"/>
    <col min="15308" max="15308" width="5.140625" customWidth="1"/>
    <col min="15309" max="15309" width="5.42578125" customWidth="1"/>
    <col min="15310" max="15312" width="5.140625" customWidth="1"/>
    <col min="15313" max="15313" width="5.85546875" customWidth="1"/>
    <col min="15314" max="15316" width="4.85546875" customWidth="1"/>
    <col min="15317" max="15320" width="5.5703125" customWidth="1"/>
    <col min="15321" max="15323" width="5.7109375" bestFit="1" customWidth="1"/>
    <col min="15324" max="15324" width="4.7109375" bestFit="1" customWidth="1"/>
    <col min="15325" max="15325" width="5.28515625" customWidth="1"/>
    <col min="15326" max="15326" width="5.42578125" customWidth="1"/>
    <col min="15327" max="15327" width="4.85546875" customWidth="1"/>
    <col min="15328" max="15328" width="6.42578125" customWidth="1"/>
    <col min="15562" max="15562" width="15.7109375" customWidth="1"/>
    <col min="15563" max="15563" width="4.5703125" customWidth="1"/>
    <col min="15564" max="15564" width="5.140625" customWidth="1"/>
    <col min="15565" max="15565" width="5.42578125" customWidth="1"/>
    <col min="15566" max="15568" width="5.140625" customWidth="1"/>
    <col min="15569" max="15569" width="5.85546875" customWidth="1"/>
    <col min="15570" max="15572" width="4.85546875" customWidth="1"/>
    <col min="15573" max="15576" width="5.5703125" customWidth="1"/>
    <col min="15577" max="15579" width="5.7109375" bestFit="1" customWidth="1"/>
    <col min="15580" max="15580" width="4.7109375" bestFit="1" customWidth="1"/>
    <col min="15581" max="15581" width="5.28515625" customWidth="1"/>
    <col min="15582" max="15582" width="5.42578125" customWidth="1"/>
    <col min="15583" max="15583" width="4.85546875" customWidth="1"/>
    <col min="15584" max="15584" width="6.42578125" customWidth="1"/>
    <col min="15818" max="15818" width="15.7109375" customWidth="1"/>
    <col min="15819" max="15819" width="4.5703125" customWidth="1"/>
    <col min="15820" max="15820" width="5.140625" customWidth="1"/>
    <col min="15821" max="15821" width="5.42578125" customWidth="1"/>
    <col min="15822" max="15824" width="5.140625" customWidth="1"/>
    <col min="15825" max="15825" width="5.85546875" customWidth="1"/>
    <col min="15826" max="15828" width="4.85546875" customWidth="1"/>
    <col min="15829" max="15832" width="5.5703125" customWidth="1"/>
    <col min="15833" max="15835" width="5.7109375" bestFit="1" customWidth="1"/>
    <col min="15836" max="15836" width="4.7109375" bestFit="1" customWidth="1"/>
    <col min="15837" max="15837" width="5.28515625" customWidth="1"/>
    <col min="15838" max="15838" width="5.42578125" customWidth="1"/>
    <col min="15839" max="15839" width="4.85546875" customWidth="1"/>
    <col min="15840" max="15840" width="6.42578125" customWidth="1"/>
    <col min="16074" max="16074" width="15.7109375" customWidth="1"/>
    <col min="16075" max="16075" width="4.5703125" customWidth="1"/>
    <col min="16076" max="16076" width="5.140625" customWidth="1"/>
    <col min="16077" max="16077" width="5.42578125" customWidth="1"/>
    <col min="16078" max="16080" width="5.140625" customWidth="1"/>
    <col min="16081" max="16081" width="5.85546875" customWidth="1"/>
    <col min="16082" max="16084" width="4.85546875" customWidth="1"/>
    <col min="16085" max="16088" width="5.5703125" customWidth="1"/>
    <col min="16089" max="16091" width="5.7109375" bestFit="1" customWidth="1"/>
    <col min="16092" max="16092" width="4.7109375" bestFit="1" customWidth="1"/>
    <col min="16093" max="16093" width="5.28515625" customWidth="1"/>
    <col min="16094" max="16094" width="5.42578125" customWidth="1"/>
    <col min="16095" max="16095" width="4.85546875" customWidth="1"/>
    <col min="16096" max="16096" width="6.42578125" customWidth="1"/>
  </cols>
  <sheetData>
    <row r="1" spans="1:23" ht="37.5" customHeight="1">
      <c r="A1" s="659" t="s">
        <v>98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59"/>
      <c r="U1" s="659"/>
      <c r="V1" s="659"/>
      <c r="W1" s="659"/>
    </row>
    <row r="2" spans="1:23" ht="20.25" customHeight="1" thickBot="1">
      <c r="A2" s="660" t="s">
        <v>51</v>
      </c>
      <c r="B2" s="660"/>
      <c r="C2" s="660"/>
      <c r="D2" s="660"/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  <c r="Q2" s="660"/>
      <c r="R2" s="660"/>
      <c r="S2" s="660"/>
      <c r="T2" s="660"/>
      <c r="U2" s="660"/>
      <c r="V2" s="660"/>
      <c r="W2" s="660"/>
    </row>
    <row r="3" spans="1:23" ht="34.5" customHeight="1" thickTop="1">
      <c r="A3" s="661" t="s">
        <v>3</v>
      </c>
      <c r="B3" s="664" t="s">
        <v>4</v>
      </c>
      <c r="C3" s="667" t="s">
        <v>5</v>
      </c>
      <c r="D3" s="667"/>
      <c r="E3" s="667"/>
      <c r="F3" s="667"/>
      <c r="G3" s="667"/>
      <c r="H3" s="667"/>
      <c r="I3" s="667" t="s">
        <v>6</v>
      </c>
      <c r="J3" s="667"/>
      <c r="K3" s="667"/>
      <c r="L3" s="667"/>
      <c r="M3" s="667"/>
      <c r="N3" s="667"/>
      <c r="O3" s="667" t="s">
        <v>12</v>
      </c>
      <c r="P3" s="667"/>
      <c r="Q3" s="667"/>
      <c r="R3" s="667" t="s">
        <v>13</v>
      </c>
      <c r="S3" s="667"/>
      <c r="T3" s="667"/>
      <c r="U3" s="667" t="s">
        <v>7</v>
      </c>
      <c r="V3" s="667"/>
      <c r="W3" s="667"/>
    </row>
    <row r="4" spans="1:23" ht="36.75" customHeight="1">
      <c r="A4" s="662"/>
      <c r="B4" s="665"/>
      <c r="C4" s="668" t="s">
        <v>8</v>
      </c>
      <c r="D4" s="668"/>
      <c r="E4" s="668"/>
      <c r="F4" s="668" t="s">
        <v>9</v>
      </c>
      <c r="G4" s="668"/>
      <c r="H4" s="668"/>
      <c r="I4" s="668" t="s">
        <v>10</v>
      </c>
      <c r="J4" s="668"/>
      <c r="K4" s="668"/>
      <c r="L4" s="668" t="s">
        <v>11</v>
      </c>
      <c r="M4" s="668"/>
      <c r="N4" s="668"/>
      <c r="O4" s="668"/>
      <c r="P4" s="668"/>
      <c r="Q4" s="668"/>
      <c r="R4" s="668"/>
      <c r="S4" s="668"/>
      <c r="T4" s="668"/>
      <c r="U4" s="668"/>
      <c r="V4" s="668"/>
      <c r="W4" s="668"/>
    </row>
    <row r="5" spans="1:23" ht="32.25" customHeight="1" thickBot="1">
      <c r="A5" s="663"/>
      <c r="B5" s="666"/>
      <c r="C5" s="32" t="s">
        <v>14</v>
      </c>
      <c r="D5" s="33" t="s">
        <v>15</v>
      </c>
      <c r="E5" s="32" t="s">
        <v>2</v>
      </c>
      <c r="F5" s="32" t="s">
        <v>16</v>
      </c>
      <c r="G5" s="32" t="s">
        <v>17</v>
      </c>
      <c r="H5" s="32" t="s">
        <v>18</v>
      </c>
      <c r="I5" s="32" t="s">
        <v>16</v>
      </c>
      <c r="J5" s="32" t="s">
        <v>17</v>
      </c>
      <c r="K5" s="32" t="s">
        <v>18</v>
      </c>
      <c r="L5" s="32" t="s">
        <v>16</v>
      </c>
      <c r="M5" s="32" t="s">
        <v>17</v>
      </c>
      <c r="N5" s="32" t="s">
        <v>18</v>
      </c>
      <c r="O5" s="32" t="s">
        <v>16</v>
      </c>
      <c r="P5" s="32" t="s">
        <v>19</v>
      </c>
      <c r="Q5" s="32" t="s">
        <v>18</v>
      </c>
      <c r="R5" s="32" t="s">
        <v>16</v>
      </c>
      <c r="S5" s="32" t="s">
        <v>17</v>
      </c>
      <c r="T5" s="32" t="s">
        <v>18</v>
      </c>
      <c r="U5" s="32" t="s">
        <v>16</v>
      </c>
      <c r="V5" s="32" t="s">
        <v>19</v>
      </c>
      <c r="W5" s="32" t="s">
        <v>18</v>
      </c>
    </row>
    <row r="6" spans="1:23" ht="32.25" customHeight="1">
      <c r="A6" s="99" t="s">
        <v>21</v>
      </c>
      <c r="B6" s="20">
        <v>5</v>
      </c>
      <c r="C6" s="97">
        <v>0</v>
      </c>
      <c r="D6" s="97">
        <v>431</v>
      </c>
      <c r="E6" s="97">
        <f>SUM(C6:D6)</f>
        <v>431</v>
      </c>
      <c r="F6" s="20">
        <v>3509</v>
      </c>
      <c r="G6" s="20">
        <v>529</v>
      </c>
      <c r="H6" s="20">
        <f>SUM(F6:G6)</f>
        <v>4038</v>
      </c>
      <c r="I6" s="20">
        <v>1503</v>
      </c>
      <c r="J6" s="20">
        <v>96</v>
      </c>
      <c r="K6" s="20">
        <f>SUM(I6:J6)</f>
        <v>1599</v>
      </c>
      <c r="L6" s="20">
        <v>3003</v>
      </c>
      <c r="M6" s="20">
        <v>216</v>
      </c>
      <c r="N6" s="20">
        <f>SUM(L6:M6)</f>
        <v>3219</v>
      </c>
      <c r="O6" s="20">
        <v>239</v>
      </c>
      <c r="P6" s="20">
        <v>87</v>
      </c>
      <c r="Q6" s="20">
        <f>SUM(O6:P6)</f>
        <v>326</v>
      </c>
      <c r="R6" s="20">
        <v>240</v>
      </c>
      <c r="S6" s="20">
        <v>40</v>
      </c>
      <c r="T6" s="20">
        <f>SUM(R6:S6)</f>
        <v>280</v>
      </c>
      <c r="U6" s="20">
        <v>747</v>
      </c>
      <c r="V6" s="20">
        <v>230</v>
      </c>
      <c r="W6" s="20">
        <f>SUM(U6:V6)</f>
        <v>977</v>
      </c>
    </row>
    <row r="7" spans="1:23" ht="32.25" customHeight="1">
      <c r="A7" s="100" t="s">
        <v>20</v>
      </c>
      <c r="B7" s="21">
        <v>8</v>
      </c>
      <c r="C7" s="21">
        <v>0</v>
      </c>
      <c r="D7" s="21">
        <v>3</v>
      </c>
      <c r="E7" s="21">
        <f t="shared" ref="E7:E11" si="0">SUM(C7:D7)</f>
        <v>3</v>
      </c>
      <c r="F7" s="21">
        <v>33</v>
      </c>
      <c r="G7" s="21">
        <v>34</v>
      </c>
      <c r="H7" s="21">
        <f t="shared" ref="H7:H11" si="1">SUM(F7:G7)</f>
        <v>67</v>
      </c>
      <c r="I7" s="21">
        <v>344</v>
      </c>
      <c r="J7" s="21">
        <v>414</v>
      </c>
      <c r="K7" s="21">
        <f t="shared" ref="K7:K11" si="2">SUM(I7:J7)</f>
        <v>758</v>
      </c>
      <c r="L7" s="21">
        <v>475</v>
      </c>
      <c r="M7" s="21">
        <v>646</v>
      </c>
      <c r="N7" s="21">
        <f t="shared" ref="N7:N11" si="3">SUM(L7:M7)</f>
        <v>1121</v>
      </c>
      <c r="O7" s="21">
        <v>66</v>
      </c>
      <c r="P7" s="21">
        <v>79</v>
      </c>
      <c r="Q7" s="21">
        <f t="shared" ref="Q7:Q11" si="4">SUM(O7:P7)</f>
        <v>145</v>
      </c>
      <c r="R7" s="21">
        <v>9</v>
      </c>
      <c r="S7" s="21">
        <v>18</v>
      </c>
      <c r="T7" s="21">
        <f t="shared" ref="T7:T11" si="5">SUM(R7:S7)</f>
        <v>27</v>
      </c>
      <c r="U7" s="21">
        <v>39</v>
      </c>
      <c r="V7" s="21">
        <v>26</v>
      </c>
      <c r="W7" s="21">
        <f t="shared" ref="W7:W11" si="6">SUM(U7:V7)</f>
        <v>65</v>
      </c>
    </row>
    <row r="8" spans="1:23" ht="32.25" customHeight="1">
      <c r="A8" s="100" t="s">
        <v>64</v>
      </c>
      <c r="B8" s="21">
        <v>1</v>
      </c>
      <c r="C8" s="98">
        <v>0</v>
      </c>
      <c r="D8" s="98">
        <v>63</v>
      </c>
      <c r="E8" s="98">
        <f t="shared" si="0"/>
        <v>63</v>
      </c>
      <c r="F8" s="21">
        <v>351</v>
      </c>
      <c r="G8" s="21">
        <v>226</v>
      </c>
      <c r="H8" s="21">
        <f t="shared" si="1"/>
        <v>577</v>
      </c>
      <c r="I8" s="21">
        <v>195</v>
      </c>
      <c r="J8" s="21">
        <v>41</v>
      </c>
      <c r="K8" s="21">
        <f t="shared" si="2"/>
        <v>236</v>
      </c>
      <c r="L8" s="21">
        <v>322</v>
      </c>
      <c r="M8" s="21">
        <v>79</v>
      </c>
      <c r="N8" s="21">
        <f t="shared" si="3"/>
        <v>401</v>
      </c>
      <c r="O8" s="21">
        <v>23</v>
      </c>
      <c r="P8" s="21">
        <v>19</v>
      </c>
      <c r="Q8" s="21">
        <f t="shared" si="4"/>
        <v>42</v>
      </c>
      <c r="R8" s="21">
        <v>4</v>
      </c>
      <c r="S8" s="21">
        <v>2</v>
      </c>
      <c r="T8" s="21">
        <f t="shared" si="5"/>
        <v>6</v>
      </c>
      <c r="U8" s="21">
        <v>50</v>
      </c>
      <c r="V8" s="21">
        <v>45</v>
      </c>
      <c r="W8" s="21">
        <f t="shared" si="6"/>
        <v>95</v>
      </c>
    </row>
    <row r="9" spans="1:23" ht="32.25" customHeight="1">
      <c r="A9" s="100" t="s">
        <v>96</v>
      </c>
      <c r="B9" s="21">
        <v>10</v>
      </c>
      <c r="C9" s="98">
        <v>0</v>
      </c>
      <c r="D9" s="98">
        <v>16</v>
      </c>
      <c r="E9" s="98">
        <f t="shared" si="0"/>
        <v>16</v>
      </c>
      <c r="F9" s="21">
        <v>31</v>
      </c>
      <c r="G9" s="21">
        <v>14</v>
      </c>
      <c r="H9" s="21">
        <f t="shared" si="1"/>
        <v>45</v>
      </c>
      <c r="I9" s="21">
        <v>425</v>
      </c>
      <c r="J9" s="21">
        <v>116</v>
      </c>
      <c r="K9" s="21">
        <f t="shared" si="2"/>
        <v>541</v>
      </c>
      <c r="L9" s="21">
        <v>1287</v>
      </c>
      <c r="M9" s="21">
        <v>215</v>
      </c>
      <c r="N9" s="21">
        <f t="shared" si="3"/>
        <v>1502</v>
      </c>
      <c r="O9" s="21">
        <v>103</v>
      </c>
      <c r="P9" s="21">
        <v>103</v>
      </c>
      <c r="Q9" s="21">
        <f t="shared" si="4"/>
        <v>206</v>
      </c>
      <c r="R9" s="21">
        <v>40</v>
      </c>
      <c r="S9" s="21">
        <v>31</v>
      </c>
      <c r="T9" s="21">
        <f t="shared" si="5"/>
        <v>71</v>
      </c>
      <c r="U9" s="21">
        <v>95</v>
      </c>
      <c r="V9" s="21">
        <v>67</v>
      </c>
      <c r="W9" s="21">
        <f t="shared" si="6"/>
        <v>162</v>
      </c>
    </row>
    <row r="10" spans="1:23" ht="32.25" customHeight="1">
      <c r="A10" s="100" t="s">
        <v>93</v>
      </c>
      <c r="B10" s="21">
        <v>0</v>
      </c>
      <c r="C10" s="21">
        <v>0</v>
      </c>
      <c r="D10" s="21">
        <v>0</v>
      </c>
      <c r="E10" s="21">
        <f t="shared" si="0"/>
        <v>0</v>
      </c>
      <c r="F10" s="21">
        <f t="shared" ref="F10" si="7">SUM(D10:E10)</f>
        <v>0</v>
      </c>
      <c r="G10" s="21">
        <f t="shared" ref="G10" si="8">SUM(E10:F10)</f>
        <v>0</v>
      </c>
      <c r="H10" s="21">
        <f t="shared" si="1"/>
        <v>0</v>
      </c>
      <c r="I10" s="77">
        <v>27</v>
      </c>
      <c r="J10" s="77">
        <v>10</v>
      </c>
      <c r="K10" s="77">
        <f t="shared" si="2"/>
        <v>37</v>
      </c>
      <c r="L10" s="21">
        <v>90</v>
      </c>
      <c r="M10" s="21">
        <v>55</v>
      </c>
      <c r="N10" s="21">
        <f t="shared" si="3"/>
        <v>145</v>
      </c>
      <c r="O10" s="21">
        <v>6</v>
      </c>
      <c r="P10" s="21">
        <v>17</v>
      </c>
      <c r="Q10" s="21">
        <f t="shared" si="4"/>
        <v>23</v>
      </c>
      <c r="R10" s="21">
        <v>0</v>
      </c>
      <c r="S10" s="21">
        <v>0</v>
      </c>
      <c r="T10" s="21">
        <f t="shared" si="5"/>
        <v>0</v>
      </c>
      <c r="U10" s="21">
        <v>10</v>
      </c>
      <c r="V10" s="21">
        <v>3</v>
      </c>
      <c r="W10" s="21">
        <f t="shared" si="6"/>
        <v>13</v>
      </c>
    </row>
    <row r="11" spans="1:23" ht="32.25" customHeight="1" thickBot="1">
      <c r="A11" s="100" t="s">
        <v>90</v>
      </c>
      <c r="B11" s="21">
        <v>1</v>
      </c>
      <c r="C11" s="21">
        <v>0</v>
      </c>
      <c r="D11" s="21">
        <v>11</v>
      </c>
      <c r="E11" s="21">
        <f t="shared" si="0"/>
        <v>11</v>
      </c>
      <c r="F11" s="21">
        <v>213</v>
      </c>
      <c r="G11" s="21">
        <v>21</v>
      </c>
      <c r="H11" s="21">
        <f t="shared" si="1"/>
        <v>234</v>
      </c>
      <c r="I11" s="21">
        <v>22</v>
      </c>
      <c r="J11" s="21">
        <v>2</v>
      </c>
      <c r="K11" s="21">
        <f t="shared" si="2"/>
        <v>24</v>
      </c>
      <c r="L11" s="21">
        <v>38</v>
      </c>
      <c r="M11" s="21">
        <v>5</v>
      </c>
      <c r="N11" s="21">
        <f t="shared" si="3"/>
        <v>43</v>
      </c>
      <c r="O11" s="21">
        <v>16</v>
      </c>
      <c r="P11" s="21">
        <v>3</v>
      </c>
      <c r="Q11" s="21">
        <f t="shared" si="4"/>
        <v>19</v>
      </c>
      <c r="R11" s="21">
        <v>15</v>
      </c>
      <c r="S11" s="21">
        <v>6</v>
      </c>
      <c r="T11" s="21">
        <f t="shared" si="5"/>
        <v>21</v>
      </c>
      <c r="U11" s="21">
        <v>12</v>
      </c>
      <c r="V11" s="21">
        <v>7</v>
      </c>
      <c r="W11" s="21">
        <f t="shared" si="6"/>
        <v>19</v>
      </c>
    </row>
    <row r="12" spans="1:23" ht="29.25" customHeight="1" thickBot="1">
      <c r="A12" s="101" t="s">
        <v>23</v>
      </c>
      <c r="B12" s="11">
        <f t="shared" ref="B12:W12" si="9">SUM(B6:B11)</f>
        <v>25</v>
      </c>
      <c r="C12" s="11">
        <f t="shared" si="9"/>
        <v>0</v>
      </c>
      <c r="D12" s="11">
        <f t="shared" si="9"/>
        <v>524</v>
      </c>
      <c r="E12" s="11">
        <f t="shared" si="9"/>
        <v>524</v>
      </c>
      <c r="F12" s="11">
        <f t="shared" si="9"/>
        <v>4137</v>
      </c>
      <c r="G12" s="11">
        <f t="shared" si="9"/>
        <v>824</v>
      </c>
      <c r="H12" s="11">
        <f t="shared" si="9"/>
        <v>4961</v>
      </c>
      <c r="I12" s="11">
        <f t="shared" si="9"/>
        <v>2516</v>
      </c>
      <c r="J12" s="11">
        <f t="shared" si="9"/>
        <v>679</v>
      </c>
      <c r="K12" s="11">
        <f t="shared" si="9"/>
        <v>3195</v>
      </c>
      <c r="L12" s="11">
        <f t="shared" si="9"/>
        <v>5215</v>
      </c>
      <c r="M12" s="11">
        <f t="shared" si="9"/>
        <v>1216</v>
      </c>
      <c r="N12" s="11">
        <f t="shared" si="9"/>
        <v>6431</v>
      </c>
      <c r="O12" s="11">
        <f t="shared" si="9"/>
        <v>453</v>
      </c>
      <c r="P12" s="11">
        <f t="shared" si="9"/>
        <v>308</v>
      </c>
      <c r="Q12" s="11">
        <f t="shared" si="9"/>
        <v>761</v>
      </c>
      <c r="R12" s="11">
        <f t="shared" si="9"/>
        <v>308</v>
      </c>
      <c r="S12" s="11">
        <f t="shared" si="9"/>
        <v>97</v>
      </c>
      <c r="T12" s="11">
        <f t="shared" si="9"/>
        <v>405</v>
      </c>
      <c r="U12" s="11">
        <f t="shared" si="9"/>
        <v>953</v>
      </c>
      <c r="V12" s="11">
        <f t="shared" si="9"/>
        <v>378</v>
      </c>
      <c r="W12" s="11">
        <f t="shared" si="9"/>
        <v>1331</v>
      </c>
    </row>
    <row r="13" spans="1:23" ht="33" customHeight="1" thickTop="1">
      <c r="A13" s="658" t="s">
        <v>95</v>
      </c>
      <c r="B13" s="658"/>
      <c r="C13" s="658"/>
      <c r="D13" s="658"/>
      <c r="E13" s="658"/>
      <c r="F13" s="658"/>
      <c r="G13" s="18"/>
      <c r="H13" s="1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30.75" customHeight="1"/>
    <row r="15" spans="1:23" ht="30.75" customHeight="1"/>
    <row r="16" spans="1:23" ht="30.75" customHeight="1"/>
    <row r="17" ht="30.75" customHeight="1"/>
    <row r="18" ht="12.75" customHeight="1"/>
    <row r="19" ht="12.75" customHeight="1"/>
    <row r="25" ht="15" customHeight="1"/>
    <row r="26" ht="15" customHeight="1"/>
    <row r="27" ht="16.5" customHeight="1"/>
    <row r="28" ht="16.5" customHeight="1"/>
    <row r="29" ht="16.5" customHeight="1"/>
    <row r="30" ht="15.75" customHeight="1"/>
    <row r="32" ht="14.25" customHeight="1"/>
    <row r="34" ht="16.5" customHeight="1"/>
    <row r="35" ht="16.5" customHeight="1"/>
    <row r="36" ht="16.5" customHeight="1"/>
  </sheetData>
  <mergeCells count="14">
    <mergeCell ref="A13:F13"/>
    <mergeCell ref="A1:W1"/>
    <mergeCell ref="A2:W2"/>
    <mergeCell ref="A3:A5"/>
    <mergeCell ref="B3:B5"/>
    <mergeCell ref="R3:T4"/>
    <mergeCell ref="L4:N4"/>
    <mergeCell ref="C3:H3"/>
    <mergeCell ref="U3:W4"/>
    <mergeCell ref="C4:E4"/>
    <mergeCell ref="F4:H4"/>
    <mergeCell ref="I4:K4"/>
    <mergeCell ref="I3:N3"/>
    <mergeCell ref="O3:Q4"/>
  </mergeCells>
  <printOptions horizontalCentered="1"/>
  <pageMargins left="0.39370078740157499" right="0.39370078740157499" top="1" bottom="0.643700787" header="1" footer="0.643700787"/>
  <pageSetup paperSize="9" scale="85" firstPageNumber="2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19"/>
  <sheetViews>
    <sheetView rightToLeft="1" view="pageBreakPreview" zoomScaleSheetLayoutView="100" workbookViewId="0">
      <selection activeCell="J9" sqref="J9"/>
    </sheetView>
  </sheetViews>
  <sheetFormatPr defaultRowHeight="12.75"/>
  <cols>
    <col min="1" max="1" width="21.140625" customWidth="1"/>
    <col min="2" max="16" width="8.140625" customWidth="1"/>
    <col min="17" max="17" width="9.42578125" customWidth="1"/>
    <col min="254" max="254" width="18.28515625" bestFit="1" customWidth="1"/>
    <col min="255" max="269" width="5.7109375" customWidth="1"/>
    <col min="510" max="510" width="18.28515625" bestFit="1" customWidth="1"/>
    <col min="511" max="525" width="5.7109375" customWidth="1"/>
    <col min="766" max="766" width="18.28515625" bestFit="1" customWidth="1"/>
    <col min="767" max="781" width="5.7109375" customWidth="1"/>
    <col min="1022" max="1022" width="18.28515625" bestFit="1" customWidth="1"/>
    <col min="1023" max="1037" width="5.7109375" customWidth="1"/>
    <col min="1278" max="1278" width="18.28515625" bestFit="1" customWidth="1"/>
    <col min="1279" max="1293" width="5.7109375" customWidth="1"/>
    <col min="1534" max="1534" width="18.28515625" bestFit="1" customWidth="1"/>
    <col min="1535" max="1549" width="5.7109375" customWidth="1"/>
    <col min="1790" max="1790" width="18.28515625" bestFit="1" customWidth="1"/>
    <col min="1791" max="1805" width="5.7109375" customWidth="1"/>
    <col min="2046" max="2046" width="18.28515625" bestFit="1" customWidth="1"/>
    <col min="2047" max="2061" width="5.7109375" customWidth="1"/>
    <col min="2302" max="2302" width="18.28515625" bestFit="1" customWidth="1"/>
    <col min="2303" max="2317" width="5.7109375" customWidth="1"/>
    <col min="2558" max="2558" width="18.28515625" bestFit="1" customWidth="1"/>
    <col min="2559" max="2573" width="5.7109375" customWidth="1"/>
    <col min="2814" max="2814" width="18.28515625" bestFit="1" customWidth="1"/>
    <col min="2815" max="2829" width="5.7109375" customWidth="1"/>
    <col min="3070" max="3070" width="18.28515625" bestFit="1" customWidth="1"/>
    <col min="3071" max="3085" width="5.7109375" customWidth="1"/>
    <col min="3326" max="3326" width="18.28515625" bestFit="1" customWidth="1"/>
    <col min="3327" max="3341" width="5.7109375" customWidth="1"/>
    <col min="3582" max="3582" width="18.28515625" bestFit="1" customWidth="1"/>
    <col min="3583" max="3597" width="5.7109375" customWidth="1"/>
    <col min="3838" max="3838" width="18.28515625" bestFit="1" customWidth="1"/>
    <col min="3839" max="3853" width="5.7109375" customWidth="1"/>
    <col min="4094" max="4094" width="18.28515625" bestFit="1" customWidth="1"/>
    <col min="4095" max="4109" width="5.7109375" customWidth="1"/>
    <col min="4350" max="4350" width="18.28515625" bestFit="1" customWidth="1"/>
    <col min="4351" max="4365" width="5.7109375" customWidth="1"/>
    <col min="4606" max="4606" width="18.28515625" bestFit="1" customWidth="1"/>
    <col min="4607" max="4621" width="5.7109375" customWidth="1"/>
    <col min="4862" max="4862" width="18.28515625" bestFit="1" customWidth="1"/>
    <col min="4863" max="4877" width="5.7109375" customWidth="1"/>
    <col min="5118" max="5118" width="18.28515625" bestFit="1" customWidth="1"/>
    <col min="5119" max="5133" width="5.7109375" customWidth="1"/>
    <col min="5374" max="5374" width="18.28515625" bestFit="1" customWidth="1"/>
    <col min="5375" max="5389" width="5.7109375" customWidth="1"/>
    <col min="5630" max="5630" width="18.28515625" bestFit="1" customWidth="1"/>
    <col min="5631" max="5645" width="5.7109375" customWidth="1"/>
    <col min="5886" max="5886" width="18.28515625" bestFit="1" customWidth="1"/>
    <col min="5887" max="5901" width="5.7109375" customWidth="1"/>
    <col min="6142" max="6142" width="18.28515625" bestFit="1" customWidth="1"/>
    <col min="6143" max="6157" width="5.7109375" customWidth="1"/>
    <col min="6398" max="6398" width="18.28515625" bestFit="1" customWidth="1"/>
    <col min="6399" max="6413" width="5.7109375" customWidth="1"/>
    <col min="6654" max="6654" width="18.28515625" bestFit="1" customWidth="1"/>
    <col min="6655" max="6669" width="5.7109375" customWidth="1"/>
    <col min="6910" max="6910" width="18.28515625" bestFit="1" customWidth="1"/>
    <col min="6911" max="6925" width="5.7109375" customWidth="1"/>
    <col min="7166" max="7166" width="18.28515625" bestFit="1" customWidth="1"/>
    <col min="7167" max="7181" width="5.7109375" customWidth="1"/>
    <col min="7422" max="7422" width="18.28515625" bestFit="1" customWidth="1"/>
    <col min="7423" max="7437" width="5.7109375" customWidth="1"/>
    <col min="7678" max="7678" width="18.28515625" bestFit="1" customWidth="1"/>
    <col min="7679" max="7693" width="5.7109375" customWidth="1"/>
    <col min="7934" max="7934" width="18.28515625" bestFit="1" customWidth="1"/>
    <col min="7935" max="7949" width="5.7109375" customWidth="1"/>
    <col min="8190" max="8190" width="18.28515625" bestFit="1" customWidth="1"/>
    <col min="8191" max="8205" width="5.7109375" customWidth="1"/>
    <col min="8446" max="8446" width="18.28515625" bestFit="1" customWidth="1"/>
    <col min="8447" max="8461" width="5.7109375" customWidth="1"/>
    <col min="8702" max="8702" width="18.28515625" bestFit="1" customWidth="1"/>
    <col min="8703" max="8717" width="5.7109375" customWidth="1"/>
    <col min="8958" max="8958" width="18.28515625" bestFit="1" customWidth="1"/>
    <col min="8959" max="8973" width="5.7109375" customWidth="1"/>
    <col min="9214" max="9214" width="18.28515625" bestFit="1" customWidth="1"/>
    <col min="9215" max="9229" width="5.7109375" customWidth="1"/>
    <col min="9470" max="9470" width="18.28515625" bestFit="1" customWidth="1"/>
    <col min="9471" max="9485" width="5.7109375" customWidth="1"/>
    <col min="9726" max="9726" width="18.28515625" bestFit="1" customWidth="1"/>
    <col min="9727" max="9741" width="5.7109375" customWidth="1"/>
    <col min="9982" max="9982" width="18.28515625" bestFit="1" customWidth="1"/>
    <col min="9983" max="9997" width="5.7109375" customWidth="1"/>
    <col min="10238" max="10238" width="18.28515625" bestFit="1" customWidth="1"/>
    <col min="10239" max="10253" width="5.7109375" customWidth="1"/>
    <col min="10494" max="10494" width="18.28515625" bestFit="1" customWidth="1"/>
    <col min="10495" max="10509" width="5.7109375" customWidth="1"/>
    <col min="10750" max="10750" width="18.28515625" bestFit="1" customWidth="1"/>
    <col min="10751" max="10765" width="5.7109375" customWidth="1"/>
    <col min="11006" max="11006" width="18.28515625" bestFit="1" customWidth="1"/>
    <col min="11007" max="11021" width="5.7109375" customWidth="1"/>
    <col min="11262" max="11262" width="18.28515625" bestFit="1" customWidth="1"/>
    <col min="11263" max="11277" width="5.7109375" customWidth="1"/>
    <col min="11518" max="11518" width="18.28515625" bestFit="1" customWidth="1"/>
    <col min="11519" max="11533" width="5.7109375" customWidth="1"/>
    <col min="11774" max="11774" width="18.28515625" bestFit="1" customWidth="1"/>
    <col min="11775" max="11789" width="5.7109375" customWidth="1"/>
    <col min="12030" max="12030" width="18.28515625" bestFit="1" customWidth="1"/>
    <col min="12031" max="12045" width="5.7109375" customWidth="1"/>
    <col min="12286" max="12286" width="18.28515625" bestFit="1" customWidth="1"/>
    <col min="12287" max="12301" width="5.7109375" customWidth="1"/>
    <col min="12542" max="12542" width="18.28515625" bestFit="1" customWidth="1"/>
    <col min="12543" max="12557" width="5.7109375" customWidth="1"/>
    <col min="12798" max="12798" width="18.28515625" bestFit="1" customWidth="1"/>
    <col min="12799" max="12813" width="5.7109375" customWidth="1"/>
    <col min="13054" max="13054" width="18.28515625" bestFit="1" customWidth="1"/>
    <col min="13055" max="13069" width="5.7109375" customWidth="1"/>
    <col min="13310" max="13310" width="18.28515625" bestFit="1" customWidth="1"/>
    <col min="13311" max="13325" width="5.7109375" customWidth="1"/>
    <col min="13566" max="13566" width="18.28515625" bestFit="1" customWidth="1"/>
    <col min="13567" max="13581" width="5.7109375" customWidth="1"/>
    <col min="13822" max="13822" width="18.28515625" bestFit="1" customWidth="1"/>
    <col min="13823" max="13837" width="5.7109375" customWidth="1"/>
    <col min="14078" max="14078" width="18.28515625" bestFit="1" customWidth="1"/>
    <col min="14079" max="14093" width="5.7109375" customWidth="1"/>
    <col min="14334" max="14334" width="18.28515625" bestFit="1" customWidth="1"/>
    <col min="14335" max="14349" width="5.7109375" customWidth="1"/>
    <col min="14590" max="14590" width="18.28515625" bestFit="1" customWidth="1"/>
    <col min="14591" max="14605" width="5.7109375" customWidth="1"/>
    <col min="14846" max="14846" width="18.28515625" bestFit="1" customWidth="1"/>
    <col min="14847" max="14861" width="5.7109375" customWidth="1"/>
    <col min="15102" max="15102" width="18.28515625" bestFit="1" customWidth="1"/>
    <col min="15103" max="15117" width="5.7109375" customWidth="1"/>
    <col min="15358" max="15358" width="18.28515625" bestFit="1" customWidth="1"/>
    <col min="15359" max="15373" width="5.7109375" customWidth="1"/>
    <col min="15614" max="15614" width="18.28515625" bestFit="1" customWidth="1"/>
    <col min="15615" max="15629" width="5.7109375" customWidth="1"/>
    <col min="15870" max="15870" width="18.28515625" bestFit="1" customWidth="1"/>
    <col min="15871" max="15885" width="5.7109375" customWidth="1"/>
    <col min="16126" max="16126" width="18.28515625" bestFit="1" customWidth="1"/>
    <col min="16127" max="16141" width="5.7109375" customWidth="1"/>
  </cols>
  <sheetData>
    <row r="1" spans="1:25" ht="32.25" customHeight="1">
      <c r="A1" s="659" t="s">
        <v>217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</row>
    <row r="2" spans="1:25" ht="22.5" customHeight="1" thickBot="1">
      <c r="A2" s="660" t="s">
        <v>218</v>
      </c>
      <c r="B2" s="660"/>
      <c r="C2" s="660"/>
      <c r="D2" s="660"/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</row>
    <row r="3" spans="1:25" ht="38.25" customHeight="1" thickTop="1">
      <c r="A3" s="784" t="s">
        <v>219</v>
      </c>
      <c r="B3" s="768" t="s">
        <v>220</v>
      </c>
      <c r="C3" s="768"/>
      <c r="D3" s="768" t="s">
        <v>221</v>
      </c>
      <c r="E3" s="768"/>
      <c r="F3" s="768" t="s">
        <v>222</v>
      </c>
      <c r="G3" s="768"/>
      <c r="H3" s="768" t="s">
        <v>223</v>
      </c>
      <c r="I3" s="768"/>
      <c r="J3" s="768" t="s">
        <v>224</v>
      </c>
      <c r="K3" s="768"/>
      <c r="L3" s="768" t="s">
        <v>197</v>
      </c>
      <c r="M3" s="768"/>
      <c r="N3" s="768" t="s">
        <v>23</v>
      </c>
      <c r="O3" s="768"/>
      <c r="P3" s="768"/>
    </row>
    <row r="4" spans="1:25" ht="29.25" customHeight="1" thickBot="1">
      <c r="A4" s="785"/>
      <c r="B4" s="174" t="s">
        <v>16</v>
      </c>
      <c r="C4" s="174" t="s">
        <v>17</v>
      </c>
      <c r="D4" s="174" t="s">
        <v>16</v>
      </c>
      <c r="E4" s="174" t="s">
        <v>17</v>
      </c>
      <c r="F4" s="174" t="s">
        <v>16</v>
      </c>
      <c r="G4" s="174" t="s">
        <v>17</v>
      </c>
      <c r="H4" s="174" t="s">
        <v>16</v>
      </c>
      <c r="I4" s="174" t="s">
        <v>17</v>
      </c>
      <c r="J4" s="174" t="s">
        <v>16</v>
      </c>
      <c r="K4" s="174" t="s">
        <v>17</v>
      </c>
      <c r="L4" s="174" t="s">
        <v>16</v>
      </c>
      <c r="M4" s="174" t="s">
        <v>17</v>
      </c>
      <c r="N4" s="174" t="s">
        <v>16</v>
      </c>
      <c r="O4" s="174" t="s">
        <v>17</v>
      </c>
      <c r="P4" s="174" t="s">
        <v>162</v>
      </c>
    </row>
    <row r="5" spans="1:25" ht="33" customHeight="1">
      <c r="A5" s="163" t="s">
        <v>68</v>
      </c>
      <c r="B5" s="198">
        <v>0</v>
      </c>
      <c r="C5" s="198">
        <v>0</v>
      </c>
      <c r="D5" s="198">
        <v>0</v>
      </c>
      <c r="E5" s="198">
        <v>0</v>
      </c>
      <c r="F5" s="198">
        <v>0</v>
      </c>
      <c r="G5" s="198">
        <v>0</v>
      </c>
      <c r="H5" s="198">
        <v>5</v>
      </c>
      <c r="I5" s="198">
        <v>0</v>
      </c>
      <c r="J5" s="198">
        <v>212</v>
      </c>
      <c r="K5" s="198">
        <v>35</v>
      </c>
      <c r="L5" s="198">
        <v>23</v>
      </c>
      <c r="M5" s="198">
        <v>5</v>
      </c>
      <c r="N5" s="198">
        <f>SUM(B5,D5,F5,H5,J5,L5)</f>
        <v>240</v>
      </c>
      <c r="O5" s="198">
        <f>SUM(M5,K5,I5,G5,E5,C5)</f>
        <v>40</v>
      </c>
      <c r="P5" s="198">
        <f>SUM(N5:O5)</f>
        <v>280</v>
      </c>
      <c r="V5" s="190"/>
      <c r="W5" s="190"/>
      <c r="X5" s="190"/>
      <c r="Y5" s="190"/>
    </row>
    <row r="6" spans="1:25" ht="33" customHeight="1">
      <c r="A6" s="163" t="s">
        <v>104</v>
      </c>
      <c r="B6" s="198">
        <v>0</v>
      </c>
      <c r="C6" s="198">
        <v>0</v>
      </c>
      <c r="D6" s="198">
        <v>0</v>
      </c>
      <c r="E6" s="198">
        <v>0</v>
      </c>
      <c r="F6" s="198">
        <v>0</v>
      </c>
      <c r="G6" s="198">
        <v>0</v>
      </c>
      <c r="H6" s="198">
        <v>0</v>
      </c>
      <c r="I6" s="198">
        <v>0</v>
      </c>
      <c r="J6" s="198">
        <v>1</v>
      </c>
      <c r="K6" s="198">
        <v>0</v>
      </c>
      <c r="L6" s="198">
        <v>8</v>
      </c>
      <c r="M6" s="198">
        <v>18</v>
      </c>
      <c r="N6" s="198">
        <f>SUM(B6,D6,F6,H6,J6,L6)</f>
        <v>9</v>
      </c>
      <c r="O6" s="198">
        <f>SUM(C6,E6,G6,I6,K6,M6)</f>
        <v>18</v>
      </c>
      <c r="P6" s="198">
        <f t="shared" ref="P6:P8" si="0">SUM(N6:O6)</f>
        <v>27</v>
      </c>
      <c r="V6" s="190"/>
      <c r="W6" s="190"/>
      <c r="X6" s="190"/>
      <c r="Y6" s="190"/>
    </row>
    <row r="7" spans="1:25" ht="33" customHeight="1">
      <c r="A7" s="160" t="s">
        <v>69</v>
      </c>
      <c r="B7" s="198">
        <v>0</v>
      </c>
      <c r="C7" s="198">
        <v>0</v>
      </c>
      <c r="D7" s="198">
        <v>0</v>
      </c>
      <c r="E7" s="198">
        <v>0</v>
      </c>
      <c r="F7" s="198">
        <v>0</v>
      </c>
      <c r="G7" s="198">
        <v>0</v>
      </c>
      <c r="H7" s="198">
        <v>0</v>
      </c>
      <c r="I7" s="198">
        <v>0</v>
      </c>
      <c r="J7" s="199">
        <v>4</v>
      </c>
      <c r="K7" s="199">
        <v>2</v>
      </c>
      <c r="L7" s="199">
        <v>0</v>
      </c>
      <c r="M7" s="199">
        <v>0</v>
      </c>
      <c r="N7" s="199">
        <f>SUM(B7,D7,F7,H7,J7,L7)</f>
        <v>4</v>
      </c>
      <c r="O7" s="199">
        <f>SUM(C7,E7,G7,I7,K7,M7)</f>
        <v>2</v>
      </c>
      <c r="P7" s="198">
        <f t="shared" si="0"/>
        <v>6</v>
      </c>
      <c r="V7" s="190"/>
      <c r="W7" s="190"/>
      <c r="X7" s="190"/>
      <c r="Y7" s="190"/>
    </row>
    <row r="8" spans="1:25" ht="33" customHeight="1">
      <c r="A8" s="163" t="s">
        <v>166</v>
      </c>
      <c r="B8" s="198">
        <v>2</v>
      </c>
      <c r="C8" s="198">
        <v>0</v>
      </c>
      <c r="D8" s="198">
        <v>1</v>
      </c>
      <c r="E8" s="198">
        <v>1</v>
      </c>
      <c r="F8" s="198">
        <v>5</v>
      </c>
      <c r="G8" s="198">
        <v>0</v>
      </c>
      <c r="H8" s="198">
        <v>12</v>
      </c>
      <c r="I8" s="198">
        <v>2</v>
      </c>
      <c r="J8" s="198">
        <v>1</v>
      </c>
      <c r="K8" s="198">
        <v>2</v>
      </c>
      <c r="L8" s="198">
        <v>19</v>
      </c>
      <c r="M8" s="198">
        <v>26</v>
      </c>
      <c r="N8" s="198">
        <f>SUM(B8,D8,F8,H8,J8,L8)</f>
        <v>40</v>
      </c>
      <c r="O8" s="198">
        <f>SUM(C8,E8,G8,I8,K8,M8)</f>
        <v>31</v>
      </c>
      <c r="P8" s="198">
        <f t="shared" si="0"/>
        <v>71</v>
      </c>
      <c r="V8" s="190"/>
      <c r="W8" s="190"/>
      <c r="X8" s="190"/>
      <c r="Y8" s="190"/>
    </row>
    <row r="9" spans="1:25" ht="33" customHeight="1" thickBot="1">
      <c r="A9" s="200" t="s">
        <v>225</v>
      </c>
      <c r="B9" s="201">
        <v>0</v>
      </c>
      <c r="C9" s="201">
        <v>0</v>
      </c>
      <c r="D9" s="201">
        <v>0</v>
      </c>
      <c r="E9" s="201">
        <v>0</v>
      </c>
      <c r="F9" s="201">
        <v>0</v>
      </c>
      <c r="G9" s="201">
        <v>0</v>
      </c>
      <c r="H9" s="201">
        <v>0</v>
      </c>
      <c r="I9" s="201">
        <v>0</v>
      </c>
      <c r="J9" s="201">
        <v>0</v>
      </c>
      <c r="K9" s="201">
        <v>0</v>
      </c>
      <c r="L9" s="201">
        <v>15</v>
      </c>
      <c r="M9" s="201">
        <v>6</v>
      </c>
      <c r="N9" s="201">
        <v>15</v>
      </c>
      <c r="O9" s="201">
        <v>6</v>
      </c>
      <c r="P9" s="201">
        <f>O9+N9</f>
        <v>21</v>
      </c>
      <c r="V9" s="190"/>
      <c r="W9" s="190"/>
      <c r="X9" s="190"/>
      <c r="Y9" s="190"/>
    </row>
    <row r="10" spans="1:25" ht="33" customHeight="1" thickBot="1">
      <c r="A10" s="194" t="s">
        <v>161</v>
      </c>
      <c r="B10" s="202">
        <f>SUM(B5:B8)</f>
        <v>2</v>
      </c>
      <c r="C10" s="202">
        <f>SUM(C5:C9)</f>
        <v>0</v>
      </c>
      <c r="D10" s="202">
        <v>1</v>
      </c>
      <c r="E10" s="202">
        <f t="shared" ref="E10:L10" si="1">SUM(E5:E9)</f>
        <v>1</v>
      </c>
      <c r="F10" s="202">
        <f t="shared" si="1"/>
        <v>5</v>
      </c>
      <c r="G10" s="202">
        <f t="shared" si="1"/>
        <v>0</v>
      </c>
      <c r="H10" s="202">
        <f t="shared" si="1"/>
        <v>17</v>
      </c>
      <c r="I10" s="202">
        <f t="shared" si="1"/>
        <v>2</v>
      </c>
      <c r="J10" s="202">
        <f t="shared" si="1"/>
        <v>218</v>
      </c>
      <c r="K10" s="202">
        <f t="shared" si="1"/>
        <v>39</v>
      </c>
      <c r="L10" s="202">
        <f t="shared" si="1"/>
        <v>65</v>
      </c>
      <c r="M10" s="202">
        <v>55</v>
      </c>
      <c r="N10" s="202">
        <v>308</v>
      </c>
      <c r="O10" s="202">
        <v>97</v>
      </c>
      <c r="P10" s="202">
        <f>O10+N10</f>
        <v>405</v>
      </c>
      <c r="V10" s="190"/>
      <c r="W10" s="190"/>
      <c r="X10" s="190"/>
      <c r="Y10" s="190"/>
    </row>
    <row r="11" spans="1:25" ht="27.75" thickTop="1">
      <c r="M11" s="180"/>
      <c r="N11" s="203"/>
      <c r="O11" s="203"/>
      <c r="P11" s="203"/>
      <c r="V11" s="190"/>
      <c r="W11" s="190"/>
      <c r="X11" s="190"/>
      <c r="Y11" s="190"/>
    </row>
    <row r="12" spans="1:25">
      <c r="M12" s="180"/>
      <c r="N12" s="180"/>
      <c r="O12" s="180"/>
      <c r="P12" s="180"/>
    </row>
    <row r="13" spans="1:25" ht="25.5"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</row>
    <row r="14" spans="1:25" ht="26.25" customHeight="1">
      <c r="I14" s="204"/>
    </row>
    <row r="15" spans="1:25" ht="19.5" customHeight="1">
      <c r="I15" s="204"/>
    </row>
    <row r="16" spans="1:25" ht="27.75" customHeight="1">
      <c r="I16" s="204"/>
    </row>
    <row r="17" spans="1:17" ht="27.75" customHeight="1">
      <c r="I17" s="204"/>
    </row>
    <row r="18" spans="1:17" ht="25.5">
      <c r="A18" s="196"/>
      <c r="B18" s="196"/>
      <c r="C18" s="196"/>
      <c r="D18" s="196"/>
      <c r="E18" s="196"/>
      <c r="F18" s="196"/>
      <c r="G18" s="196"/>
      <c r="H18" s="196"/>
      <c r="I18" s="204"/>
      <c r="J18" s="196"/>
      <c r="K18" s="196"/>
      <c r="L18" s="196"/>
      <c r="M18" s="196"/>
      <c r="N18" s="196"/>
      <c r="O18" s="196"/>
      <c r="P18" s="196"/>
      <c r="Q18" s="196"/>
    </row>
    <row r="19" spans="1:17" ht="25.5">
      <c r="A19" s="196"/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</row>
  </sheetData>
  <mergeCells count="10">
    <mergeCell ref="A1:P1"/>
    <mergeCell ref="A2:P2"/>
    <mergeCell ref="A3:A4"/>
    <mergeCell ref="B3:C3"/>
    <mergeCell ref="D3:E3"/>
    <mergeCell ref="F3:G3"/>
    <mergeCell ref="H3:I3"/>
    <mergeCell ref="J3:K3"/>
    <mergeCell ref="L3:M3"/>
    <mergeCell ref="N3:P3"/>
  </mergeCells>
  <printOptions horizontalCentered="1"/>
  <pageMargins left="1" right="1" top="1" bottom="1" header="1" footer="1"/>
  <pageSetup paperSize="9" scale="85" firstPageNumber="2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B33"/>
  <sheetViews>
    <sheetView rightToLeft="1" view="pageBreakPreview" zoomScaleSheetLayoutView="100" workbookViewId="0">
      <selection activeCell="J9" sqref="J9"/>
    </sheetView>
  </sheetViews>
  <sheetFormatPr defaultRowHeight="12.75"/>
  <cols>
    <col min="1" max="1" width="22.5703125" customWidth="1"/>
    <col min="2" max="2" width="10.7109375" customWidth="1"/>
    <col min="3" max="17" width="6.5703125" customWidth="1"/>
    <col min="18" max="18" width="6.7109375" customWidth="1"/>
    <col min="257" max="257" width="19.42578125" customWidth="1"/>
    <col min="258" max="258" width="8.5703125" customWidth="1"/>
    <col min="259" max="274" width="6.7109375" customWidth="1"/>
    <col min="513" max="513" width="19.42578125" customWidth="1"/>
    <col min="514" max="514" width="8.5703125" customWidth="1"/>
    <col min="515" max="530" width="6.7109375" customWidth="1"/>
    <col min="769" max="769" width="19.42578125" customWidth="1"/>
    <col min="770" max="770" width="8.5703125" customWidth="1"/>
    <col min="771" max="786" width="6.7109375" customWidth="1"/>
    <col min="1025" max="1025" width="19.42578125" customWidth="1"/>
    <col min="1026" max="1026" width="8.5703125" customWidth="1"/>
    <col min="1027" max="1042" width="6.7109375" customWidth="1"/>
    <col min="1281" max="1281" width="19.42578125" customWidth="1"/>
    <col min="1282" max="1282" width="8.5703125" customWidth="1"/>
    <col min="1283" max="1298" width="6.7109375" customWidth="1"/>
    <col min="1537" max="1537" width="19.42578125" customWidth="1"/>
    <col min="1538" max="1538" width="8.5703125" customWidth="1"/>
    <col min="1539" max="1554" width="6.7109375" customWidth="1"/>
    <col min="1793" max="1793" width="19.42578125" customWidth="1"/>
    <col min="1794" max="1794" width="8.5703125" customWidth="1"/>
    <col min="1795" max="1810" width="6.7109375" customWidth="1"/>
    <col min="2049" max="2049" width="19.42578125" customWidth="1"/>
    <col min="2050" max="2050" width="8.5703125" customWidth="1"/>
    <col min="2051" max="2066" width="6.7109375" customWidth="1"/>
    <col min="2305" max="2305" width="19.42578125" customWidth="1"/>
    <col min="2306" max="2306" width="8.5703125" customWidth="1"/>
    <col min="2307" max="2322" width="6.7109375" customWidth="1"/>
    <col min="2561" max="2561" width="19.42578125" customWidth="1"/>
    <col min="2562" max="2562" width="8.5703125" customWidth="1"/>
    <col min="2563" max="2578" width="6.7109375" customWidth="1"/>
    <col min="2817" max="2817" width="19.42578125" customWidth="1"/>
    <col min="2818" max="2818" width="8.5703125" customWidth="1"/>
    <col min="2819" max="2834" width="6.7109375" customWidth="1"/>
    <col min="3073" max="3073" width="19.42578125" customWidth="1"/>
    <col min="3074" max="3074" width="8.5703125" customWidth="1"/>
    <col min="3075" max="3090" width="6.7109375" customWidth="1"/>
    <col min="3329" max="3329" width="19.42578125" customWidth="1"/>
    <col min="3330" max="3330" width="8.5703125" customWidth="1"/>
    <col min="3331" max="3346" width="6.7109375" customWidth="1"/>
    <col min="3585" max="3585" width="19.42578125" customWidth="1"/>
    <col min="3586" max="3586" width="8.5703125" customWidth="1"/>
    <col min="3587" max="3602" width="6.7109375" customWidth="1"/>
    <col min="3841" max="3841" width="19.42578125" customWidth="1"/>
    <col min="3842" max="3842" width="8.5703125" customWidth="1"/>
    <col min="3843" max="3858" width="6.7109375" customWidth="1"/>
    <col min="4097" max="4097" width="19.42578125" customWidth="1"/>
    <col min="4098" max="4098" width="8.5703125" customWidth="1"/>
    <col min="4099" max="4114" width="6.7109375" customWidth="1"/>
    <col min="4353" max="4353" width="19.42578125" customWidth="1"/>
    <col min="4354" max="4354" width="8.5703125" customWidth="1"/>
    <col min="4355" max="4370" width="6.7109375" customWidth="1"/>
    <col min="4609" max="4609" width="19.42578125" customWidth="1"/>
    <col min="4610" max="4610" width="8.5703125" customWidth="1"/>
    <col min="4611" max="4626" width="6.7109375" customWidth="1"/>
    <col min="4865" max="4865" width="19.42578125" customWidth="1"/>
    <col min="4866" max="4866" width="8.5703125" customWidth="1"/>
    <col min="4867" max="4882" width="6.7109375" customWidth="1"/>
    <col min="5121" max="5121" width="19.42578125" customWidth="1"/>
    <col min="5122" max="5122" width="8.5703125" customWidth="1"/>
    <col min="5123" max="5138" width="6.7109375" customWidth="1"/>
    <col min="5377" max="5377" width="19.42578125" customWidth="1"/>
    <col min="5378" max="5378" width="8.5703125" customWidth="1"/>
    <col min="5379" max="5394" width="6.7109375" customWidth="1"/>
    <col min="5633" max="5633" width="19.42578125" customWidth="1"/>
    <col min="5634" max="5634" width="8.5703125" customWidth="1"/>
    <col min="5635" max="5650" width="6.7109375" customWidth="1"/>
    <col min="5889" max="5889" width="19.42578125" customWidth="1"/>
    <col min="5890" max="5890" width="8.5703125" customWidth="1"/>
    <col min="5891" max="5906" width="6.7109375" customWidth="1"/>
    <col min="6145" max="6145" width="19.42578125" customWidth="1"/>
    <col min="6146" max="6146" width="8.5703125" customWidth="1"/>
    <col min="6147" max="6162" width="6.7109375" customWidth="1"/>
    <col min="6401" max="6401" width="19.42578125" customWidth="1"/>
    <col min="6402" max="6402" width="8.5703125" customWidth="1"/>
    <col min="6403" max="6418" width="6.7109375" customWidth="1"/>
    <col min="6657" max="6657" width="19.42578125" customWidth="1"/>
    <col min="6658" max="6658" width="8.5703125" customWidth="1"/>
    <col min="6659" max="6674" width="6.7109375" customWidth="1"/>
    <col min="6913" max="6913" width="19.42578125" customWidth="1"/>
    <col min="6914" max="6914" width="8.5703125" customWidth="1"/>
    <col min="6915" max="6930" width="6.7109375" customWidth="1"/>
    <col min="7169" max="7169" width="19.42578125" customWidth="1"/>
    <col min="7170" max="7170" width="8.5703125" customWidth="1"/>
    <col min="7171" max="7186" width="6.7109375" customWidth="1"/>
    <col min="7425" max="7425" width="19.42578125" customWidth="1"/>
    <col min="7426" max="7426" width="8.5703125" customWidth="1"/>
    <col min="7427" max="7442" width="6.7109375" customWidth="1"/>
    <col min="7681" max="7681" width="19.42578125" customWidth="1"/>
    <col min="7682" max="7682" width="8.5703125" customWidth="1"/>
    <col min="7683" max="7698" width="6.7109375" customWidth="1"/>
    <col min="7937" max="7937" width="19.42578125" customWidth="1"/>
    <col min="7938" max="7938" width="8.5703125" customWidth="1"/>
    <col min="7939" max="7954" width="6.7109375" customWidth="1"/>
    <col min="8193" max="8193" width="19.42578125" customWidth="1"/>
    <col min="8194" max="8194" width="8.5703125" customWidth="1"/>
    <col min="8195" max="8210" width="6.7109375" customWidth="1"/>
    <col min="8449" max="8449" width="19.42578125" customWidth="1"/>
    <col min="8450" max="8450" width="8.5703125" customWidth="1"/>
    <col min="8451" max="8466" width="6.7109375" customWidth="1"/>
    <col min="8705" max="8705" width="19.42578125" customWidth="1"/>
    <col min="8706" max="8706" width="8.5703125" customWidth="1"/>
    <col min="8707" max="8722" width="6.7109375" customWidth="1"/>
    <col min="8961" max="8961" width="19.42578125" customWidth="1"/>
    <col min="8962" max="8962" width="8.5703125" customWidth="1"/>
    <col min="8963" max="8978" width="6.7109375" customWidth="1"/>
    <col min="9217" max="9217" width="19.42578125" customWidth="1"/>
    <col min="9218" max="9218" width="8.5703125" customWidth="1"/>
    <col min="9219" max="9234" width="6.7109375" customWidth="1"/>
    <col min="9473" max="9473" width="19.42578125" customWidth="1"/>
    <col min="9474" max="9474" width="8.5703125" customWidth="1"/>
    <col min="9475" max="9490" width="6.7109375" customWidth="1"/>
    <col min="9729" max="9729" width="19.42578125" customWidth="1"/>
    <col min="9730" max="9730" width="8.5703125" customWidth="1"/>
    <col min="9731" max="9746" width="6.7109375" customWidth="1"/>
    <col min="9985" max="9985" width="19.42578125" customWidth="1"/>
    <col min="9986" max="9986" width="8.5703125" customWidth="1"/>
    <col min="9987" max="10002" width="6.7109375" customWidth="1"/>
    <col min="10241" max="10241" width="19.42578125" customWidth="1"/>
    <col min="10242" max="10242" width="8.5703125" customWidth="1"/>
    <col min="10243" max="10258" width="6.7109375" customWidth="1"/>
    <col min="10497" max="10497" width="19.42578125" customWidth="1"/>
    <col min="10498" max="10498" width="8.5703125" customWidth="1"/>
    <col min="10499" max="10514" width="6.7109375" customWidth="1"/>
    <col min="10753" max="10753" width="19.42578125" customWidth="1"/>
    <col min="10754" max="10754" width="8.5703125" customWidth="1"/>
    <col min="10755" max="10770" width="6.7109375" customWidth="1"/>
    <col min="11009" max="11009" width="19.42578125" customWidth="1"/>
    <col min="11010" max="11010" width="8.5703125" customWidth="1"/>
    <col min="11011" max="11026" width="6.7109375" customWidth="1"/>
    <col min="11265" max="11265" width="19.42578125" customWidth="1"/>
    <col min="11266" max="11266" width="8.5703125" customWidth="1"/>
    <col min="11267" max="11282" width="6.7109375" customWidth="1"/>
    <col min="11521" max="11521" width="19.42578125" customWidth="1"/>
    <col min="11522" max="11522" width="8.5703125" customWidth="1"/>
    <col min="11523" max="11538" width="6.7109375" customWidth="1"/>
    <col min="11777" max="11777" width="19.42578125" customWidth="1"/>
    <col min="11778" max="11778" width="8.5703125" customWidth="1"/>
    <col min="11779" max="11794" width="6.7109375" customWidth="1"/>
    <col min="12033" max="12033" width="19.42578125" customWidth="1"/>
    <col min="12034" max="12034" width="8.5703125" customWidth="1"/>
    <col min="12035" max="12050" width="6.7109375" customWidth="1"/>
    <col min="12289" max="12289" width="19.42578125" customWidth="1"/>
    <col min="12290" max="12290" width="8.5703125" customWidth="1"/>
    <col min="12291" max="12306" width="6.7109375" customWidth="1"/>
    <col min="12545" max="12545" width="19.42578125" customWidth="1"/>
    <col min="12546" max="12546" width="8.5703125" customWidth="1"/>
    <col min="12547" max="12562" width="6.7109375" customWidth="1"/>
    <col min="12801" max="12801" width="19.42578125" customWidth="1"/>
    <col min="12802" max="12802" width="8.5703125" customWidth="1"/>
    <col min="12803" max="12818" width="6.7109375" customWidth="1"/>
    <col min="13057" max="13057" width="19.42578125" customWidth="1"/>
    <col min="13058" max="13058" width="8.5703125" customWidth="1"/>
    <col min="13059" max="13074" width="6.7109375" customWidth="1"/>
    <col min="13313" max="13313" width="19.42578125" customWidth="1"/>
    <col min="13314" max="13314" width="8.5703125" customWidth="1"/>
    <col min="13315" max="13330" width="6.7109375" customWidth="1"/>
    <col min="13569" max="13569" width="19.42578125" customWidth="1"/>
    <col min="13570" max="13570" width="8.5703125" customWidth="1"/>
    <col min="13571" max="13586" width="6.7109375" customWidth="1"/>
    <col min="13825" max="13825" width="19.42578125" customWidth="1"/>
    <col min="13826" max="13826" width="8.5703125" customWidth="1"/>
    <col min="13827" max="13842" width="6.7109375" customWidth="1"/>
    <col min="14081" max="14081" width="19.42578125" customWidth="1"/>
    <col min="14082" max="14082" width="8.5703125" customWidth="1"/>
    <col min="14083" max="14098" width="6.7109375" customWidth="1"/>
    <col min="14337" max="14337" width="19.42578125" customWidth="1"/>
    <col min="14338" max="14338" width="8.5703125" customWidth="1"/>
    <col min="14339" max="14354" width="6.7109375" customWidth="1"/>
    <col min="14593" max="14593" width="19.42578125" customWidth="1"/>
    <col min="14594" max="14594" width="8.5703125" customWidth="1"/>
    <col min="14595" max="14610" width="6.7109375" customWidth="1"/>
    <col min="14849" max="14849" width="19.42578125" customWidth="1"/>
    <col min="14850" max="14850" width="8.5703125" customWidth="1"/>
    <col min="14851" max="14866" width="6.7109375" customWidth="1"/>
    <col min="15105" max="15105" width="19.42578125" customWidth="1"/>
    <col min="15106" max="15106" width="8.5703125" customWidth="1"/>
    <col min="15107" max="15122" width="6.7109375" customWidth="1"/>
    <col min="15361" max="15361" width="19.42578125" customWidth="1"/>
    <col min="15362" max="15362" width="8.5703125" customWidth="1"/>
    <col min="15363" max="15378" width="6.7109375" customWidth="1"/>
    <col min="15617" max="15617" width="19.42578125" customWidth="1"/>
    <col min="15618" max="15618" width="8.5703125" customWidth="1"/>
    <col min="15619" max="15634" width="6.7109375" customWidth="1"/>
    <col min="15873" max="15873" width="19.42578125" customWidth="1"/>
    <col min="15874" max="15874" width="8.5703125" customWidth="1"/>
    <col min="15875" max="15890" width="6.7109375" customWidth="1"/>
    <col min="16129" max="16129" width="19.42578125" customWidth="1"/>
    <col min="16130" max="16130" width="8.5703125" customWidth="1"/>
    <col min="16131" max="16146" width="6.7109375" customWidth="1"/>
  </cols>
  <sheetData>
    <row r="1" spans="1:28" ht="23.25" customHeight="1">
      <c r="A1" s="782" t="s">
        <v>226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782"/>
      <c r="O1" s="782"/>
      <c r="P1" s="782"/>
      <c r="Q1" s="782"/>
      <c r="R1" s="205"/>
    </row>
    <row r="2" spans="1:28" ht="21" customHeight="1" thickBot="1">
      <c r="A2" s="791" t="s">
        <v>227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791"/>
      <c r="O2" s="791"/>
      <c r="P2" s="791"/>
      <c r="Q2" s="791"/>
    </row>
    <row r="3" spans="1:28" ht="24" customHeight="1" thickTop="1">
      <c r="A3" s="792" t="s">
        <v>195</v>
      </c>
      <c r="B3" s="768" t="s">
        <v>196</v>
      </c>
      <c r="C3" s="768" t="s">
        <v>220</v>
      </c>
      <c r="D3" s="768"/>
      <c r="E3" s="768" t="s">
        <v>221</v>
      </c>
      <c r="F3" s="768"/>
      <c r="G3" s="768" t="s">
        <v>222</v>
      </c>
      <c r="H3" s="768"/>
      <c r="I3" s="768" t="s">
        <v>223</v>
      </c>
      <c r="J3" s="768"/>
      <c r="K3" s="768" t="s">
        <v>224</v>
      </c>
      <c r="L3" s="768"/>
      <c r="M3" s="768" t="s">
        <v>197</v>
      </c>
      <c r="N3" s="768"/>
      <c r="O3" s="768" t="s">
        <v>23</v>
      </c>
      <c r="P3" s="768"/>
      <c r="Q3" s="768"/>
      <c r="AA3" t="s">
        <v>228</v>
      </c>
    </row>
    <row r="4" spans="1:28" ht="18" customHeight="1" thickBot="1">
      <c r="A4" s="793"/>
      <c r="B4" s="770"/>
      <c r="C4" s="174" t="s">
        <v>16</v>
      </c>
      <c r="D4" s="174" t="s">
        <v>17</v>
      </c>
      <c r="E4" s="174" t="s">
        <v>16</v>
      </c>
      <c r="F4" s="174" t="s">
        <v>17</v>
      </c>
      <c r="G4" s="174" t="s">
        <v>16</v>
      </c>
      <c r="H4" s="174" t="s">
        <v>17</v>
      </c>
      <c r="I4" s="174" t="s">
        <v>16</v>
      </c>
      <c r="J4" s="174" t="s">
        <v>17</v>
      </c>
      <c r="K4" s="174" t="s">
        <v>16</v>
      </c>
      <c r="L4" s="174" t="s">
        <v>17</v>
      </c>
      <c r="M4" s="174" t="s">
        <v>16</v>
      </c>
      <c r="N4" s="174" t="s">
        <v>17</v>
      </c>
      <c r="O4" s="174" t="s">
        <v>16</v>
      </c>
      <c r="P4" s="174" t="s">
        <v>17</v>
      </c>
      <c r="Q4" s="174" t="s">
        <v>18</v>
      </c>
      <c r="V4" s="206"/>
      <c r="W4" s="206"/>
      <c r="X4" s="206"/>
      <c r="Y4" s="206"/>
      <c r="Z4" s="206"/>
      <c r="AA4" s="206"/>
      <c r="AB4" s="206"/>
    </row>
    <row r="5" spans="1:28" ht="20.25" customHeight="1">
      <c r="A5" s="789" t="s">
        <v>210</v>
      </c>
      <c r="B5" s="163" t="s">
        <v>203</v>
      </c>
      <c r="C5" s="45">
        <v>0</v>
      </c>
      <c r="D5" s="45">
        <v>0</v>
      </c>
      <c r="E5" s="45">
        <v>0</v>
      </c>
      <c r="F5" s="45">
        <v>0</v>
      </c>
      <c r="G5" s="45">
        <v>0</v>
      </c>
      <c r="H5" s="45">
        <v>0</v>
      </c>
      <c r="I5" s="45">
        <v>0</v>
      </c>
      <c r="J5" s="45">
        <v>0</v>
      </c>
      <c r="K5" s="45">
        <v>2</v>
      </c>
      <c r="L5" s="45">
        <v>1</v>
      </c>
      <c r="M5" s="45">
        <v>2</v>
      </c>
      <c r="N5" s="45">
        <v>2</v>
      </c>
      <c r="O5" s="43">
        <f t="shared" ref="O5:P20" si="0">SUM(C5,E5,G5,I5,K5,M5)</f>
        <v>4</v>
      </c>
      <c r="P5" s="43">
        <f t="shared" si="0"/>
        <v>3</v>
      </c>
      <c r="Q5" s="43">
        <f>SUM(O5:P5)</f>
        <v>7</v>
      </c>
      <c r="V5" s="206"/>
      <c r="W5" s="206"/>
      <c r="X5" s="206"/>
      <c r="Y5" s="206"/>
      <c r="Z5" s="206"/>
      <c r="AA5" s="206"/>
      <c r="AB5" s="206"/>
    </row>
    <row r="6" spans="1:28" ht="20.25" customHeight="1">
      <c r="A6" s="788"/>
      <c r="B6" s="163" t="s">
        <v>204</v>
      </c>
      <c r="C6" s="43">
        <v>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3">
        <f>SUM(O6:P6)</f>
        <v>0</v>
      </c>
      <c r="V6" s="206"/>
      <c r="W6" s="206"/>
      <c r="X6" s="206"/>
      <c r="Y6" s="206"/>
      <c r="Z6" s="206"/>
      <c r="AA6" s="206"/>
      <c r="AB6" s="206"/>
    </row>
    <row r="7" spans="1:28" ht="20.25" customHeight="1">
      <c r="A7" s="790" t="s">
        <v>229</v>
      </c>
      <c r="B7" s="163" t="s">
        <v>203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15</v>
      </c>
      <c r="N7" s="43">
        <v>6</v>
      </c>
      <c r="O7" s="43">
        <v>15</v>
      </c>
      <c r="P7" s="43">
        <v>6</v>
      </c>
      <c r="Q7" s="43">
        <v>21</v>
      </c>
      <c r="V7" s="206"/>
      <c r="W7" s="206"/>
      <c r="X7" s="206"/>
      <c r="Y7" s="206"/>
      <c r="Z7" s="206"/>
      <c r="AA7" s="206"/>
      <c r="AB7" s="206"/>
    </row>
    <row r="8" spans="1:28" ht="20.25" customHeight="1">
      <c r="A8" s="788"/>
      <c r="B8" s="163" t="s">
        <v>204</v>
      </c>
      <c r="C8" s="43">
        <v>0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V8" s="206"/>
      <c r="W8" s="206"/>
      <c r="X8" s="206"/>
      <c r="Y8" s="206"/>
      <c r="Z8" s="206"/>
      <c r="AA8" s="206"/>
      <c r="AB8" s="206"/>
    </row>
    <row r="9" spans="1:28" s="208" customFormat="1" ht="20.25" customHeight="1">
      <c r="A9" s="752" t="s">
        <v>202</v>
      </c>
      <c r="B9" s="207" t="s">
        <v>203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5</v>
      </c>
      <c r="N9" s="45">
        <v>10</v>
      </c>
      <c r="O9" s="43">
        <f t="shared" si="0"/>
        <v>5</v>
      </c>
      <c r="P9" s="43">
        <f t="shared" si="0"/>
        <v>10</v>
      </c>
      <c r="Q9" s="43">
        <f>SUM(O9:P9)</f>
        <v>15</v>
      </c>
    </row>
    <row r="10" spans="1:28" s="208" customFormat="1" ht="20.25" customHeight="1">
      <c r="A10" s="781"/>
      <c r="B10" s="207" t="s">
        <v>204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1</v>
      </c>
      <c r="N10" s="45">
        <v>3</v>
      </c>
      <c r="O10" s="43">
        <f t="shared" si="0"/>
        <v>1</v>
      </c>
      <c r="P10" s="43">
        <f t="shared" si="0"/>
        <v>3</v>
      </c>
      <c r="Q10" s="43">
        <f>SUM(O10:P10)</f>
        <v>4</v>
      </c>
    </row>
    <row r="11" spans="1:28" ht="20.25" customHeight="1">
      <c r="A11" s="752" t="s">
        <v>207</v>
      </c>
      <c r="B11" s="163" t="s">
        <v>203</v>
      </c>
      <c r="C11" s="43">
        <v>0</v>
      </c>
      <c r="D11" s="43">
        <v>0</v>
      </c>
      <c r="E11" s="43">
        <v>0</v>
      </c>
      <c r="F11" s="43">
        <v>0</v>
      </c>
      <c r="G11" s="43">
        <v>2</v>
      </c>
      <c r="H11" s="43">
        <v>0</v>
      </c>
      <c r="I11" s="43">
        <v>1</v>
      </c>
      <c r="J11" s="43">
        <v>1</v>
      </c>
      <c r="K11" s="43">
        <v>2</v>
      </c>
      <c r="L11" s="43">
        <v>1</v>
      </c>
      <c r="M11" s="45">
        <v>16</v>
      </c>
      <c r="N11" s="45">
        <v>20</v>
      </c>
      <c r="O11" s="43">
        <f t="shared" si="0"/>
        <v>21</v>
      </c>
      <c r="P11" s="43">
        <f t="shared" si="0"/>
        <v>22</v>
      </c>
      <c r="Q11" s="43">
        <f t="shared" ref="Q11:Q22" si="1">SUM(O11:P11)</f>
        <v>43</v>
      </c>
      <c r="V11" s="206"/>
      <c r="W11" s="206"/>
      <c r="X11" s="206"/>
      <c r="Y11" s="206"/>
      <c r="Z11" s="206"/>
      <c r="AA11" s="206"/>
      <c r="AB11" s="206"/>
    </row>
    <row r="12" spans="1:28" ht="20.25" customHeight="1">
      <c r="A12" s="781"/>
      <c r="B12" s="163" t="s">
        <v>204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</v>
      </c>
      <c r="J12" s="43">
        <v>1</v>
      </c>
      <c r="K12" s="43">
        <v>1</v>
      </c>
      <c r="L12" s="43">
        <v>0</v>
      </c>
      <c r="M12" s="43">
        <v>0</v>
      </c>
      <c r="N12" s="45">
        <v>0</v>
      </c>
      <c r="O12" s="43">
        <f t="shared" si="0"/>
        <v>5</v>
      </c>
      <c r="P12" s="43">
        <f t="shared" si="0"/>
        <v>1</v>
      </c>
      <c r="Q12" s="43">
        <f t="shared" si="1"/>
        <v>6</v>
      </c>
      <c r="V12" s="206"/>
      <c r="W12" s="206"/>
      <c r="X12" s="206"/>
      <c r="Y12" s="206"/>
      <c r="Z12" s="206"/>
      <c r="AA12" s="206"/>
      <c r="AB12" s="206"/>
    </row>
    <row r="13" spans="1:28" s="208" customFormat="1" ht="20.25" customHeight="1">
      <c r="A13" s="786" t="s">
        <v>209</v>
      </c>
      <c r="B13" s="207" t="s">
        <v>203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</v>
      </c>
      <c r="J13" s="43">
        <v>0</v>
      </c>
      <c r="K13" s="43">
        <v>181</v>
      </c>
      <c r="L13" s="43">
        <v>26</v>
      </c>
      <c r="M13" s="45">
        <v>13</v>
      </c>
      <c r="N13" s="45">
        <v>6</v>
      </c>
      <c r="O13" s="43">
        <f t="shared" si="0"/>
        <v>200</v>
      </c>
      <c r="P13" s="43">
        <f t="shared" si="0"/>
        <v>32</v>
      </c>
      <c r="Q13" s="43">
        <f t="shared" si="1"/>
        <v>232</v>
      </c>
    </row>
    <row r="14" spans="1:28" s="208" customFormat="1" ht="20.25" customHeight="1">
      <c r="A14" s="787"/>
      <c r="B14" s="207" t="s">
        <v>204</v>
      </c>
      <c r="C14" s="43">
        <v>1</v>
      </c>
      <c r="D14" s="43">
        <v>0</v>
      </c>
      <c r="E14" s="43">
        <v>0</v>
      </c>
      <c r="F14" s="43">
        <v>0</v>
      </c>
      <c r="G14" s="43">
        <v>1</v>
      </c>
      <c r="H14" s="43">
        <v>0</v>
      </c>
      <c r="I14" s="43">
        <v>0</v>
      </c>
      <c r="J14" s="43">
        <v>0</v>
      </c>
      <c r="K14" s="43">
        <v>1</v>
      </c>
      <c r="L14" s="43">
        <v>0</v>
      </c>
      <c r="M14" s="45">
        <v>0</v>
      </c>
      <c r="N14" s="45">
        <v>3</v>
      </c>
      <c r="O14" s="43">
        <f t="shared" si="0"/>
        <v>3</v>
      </c>
      <c r="P14" s="43">
        <f t="shared" si="0"/>
        <v>3</v>
      </c>
      <c r="Q14" s="43">
        <f t="shared" si="1"/>
        <v>6</v>
      </c>
    </row>
    <row r="15" spans="1:28" ht="20.25" customHeight="1">
      <c r="A15" s="752" t="s">
        <v>213</v>
      </c>
      <c r="B15" s="163" t="s">
        <v>203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0"/>
        <v>0</v>
      </c>
      <c r="P15" s="43">
        <f t="shared" si="0"/>
        <v>0</v>
      </c>
      <c r="Q15" s="43">
        <f t="shared" si="1"/>
        <v>0</v>
      </c>
      <c r="V15" s="206"/>
      <c r="W15" s="206"/>
      <c r="X15" s="206"/>
      <c r="Y15" s="206"/>
      <c r="Z15" s="206"/>
      <c r="AA15" s="206"/>
      <c r="AB15" s="206"/>
    </row>
    <row r="16" spans="1:28" ht="20.25" customHeight="1">
      <c r="A16" s="781"/>
      <c r="B16" s="163" t="s">
        <v>204</v>
      </c>
      <c r="C16" s="43">
        <v>1</v>
      </c>
      <c r="D16" s="43">
        <v>0</v>
      </c>
      <c r="E16" s="43">
        <v>1</v>
      </c>
      <c r="F16" s="43">
        <v>1</v>
      </c>
      <c r="G16" s="43">
        <v>1</v>
      </c>
      <c r="H16" s="43">
        <v>0</v>
      </c>
      <c r="I16" s="43">
        <v>1</v>
      </c>
      <c r="J16" s="43">
        <v>0</v>
      </c>
      <c r="K16" s="43">
        <v>0</v>
      </c>
      <c r="L16" s="43">
        <v>0</v>
      </c>
      <c r="M16" s="45">
        <v>0</v>
      </c>
      <c r="N16" s="45">
        <v>0</v>
      </c>
      <c r="O16" s="43">
        <f t="shared" si="0"/>
        <v>4</v>
      </c>
      <c r="P16" s="43">
        <f t="shared" si="0"/>
        <v>1</v>
      </c>
      <c r="Q16" s="43">
        <f t="shared" si="1"/>
        <v>5</v>
      </c>
      <c r="V16" s="206"/>
      <c r="W16" s="206"/>
      <c r="X16" s="206"/>
      <c r="Y16" s="206"/>
      <c r="Z16" s="206"/>
      <c r="AA16" s="206"/>
      <c r="AB16" s="206"/>
    </row>
    <row r="17" spans="1:28" s="208" customFormat="1" ht="20.25" customHeight="1">
      <c r="A17" s="786" t="s">
        <v>215</v>
      </c>
      <c r="B17" s="207" t="s">
        <v>203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31</v>
      </c>
      <c r="L17" s="43">
        <v>11</v>
      </c>
      <c r="M17" s="45">
        <v>12</v>
      </c>
      <c r="N17" s="45">
        <v>3</v>
      </c>
      <c r="O17" s="43">
        <f t="shared" si="0"/>
        <v>43</v>
      </c>
      <c r="P17" s="43">
        <f t="shared" si="0"/>
        <v>14</v>
      </c>
      <c r="Q17" s="43">
        <f t="shared" si="1"/>
        <v>57</v>
      </c>
    </row>
    <row r="18" spans="1:28" s="208" customFormat="1" ht="20.25" customHeight="1">
      <c r="A18" s="787"/>
      <c r="B18" s="207" t="s">
        <v>204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0"/>
        <v>0</v>
      </c>
      <c r="P18" s="43">
        <f t="shared" si="0"/>
        <v>0</v>
      </c>
      <c r="Q18" s="43">
        <f t="shared" si="1"/>
        <v>0</v>
      </c>
    </row>
    <row r="19" spans="1:28" s="208" customFormat="1" ht="20.25" customHeight="1">
      <c r="A19" s="786" t="s">
        <v>230</v>
      </c>
      <c r="B19" s="207" t="s">
        <v>203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1</v>
      </c>
      <c r="O19" s="43">
        <f t="shared" si="0"/>
        <v>0</v>
      </c>
      <c r="P19" s="43">
        <f t="shared" si="0"/>
        <v>1</v>
      </c>
      <c r="Q19" s="43">
        <f t="shared" si="1"/>
        <v>1</v>
      </c>
    </row>
    <row r="20" spans="1:28" s="208" customFormat="1" ht="20.25" customHeight="1">
      <c r="A20" s="787"/>
      <c r="B20" s="207" t="s">
        <v>204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0"/>
        <v>0</v>
      </c>
      <c r="P20" s="43">
        <f t="shared" si="0"/>
        <v>0</v>
      </c>
      <c r="Q20" s="43">
        <f t="shared" si="1"/>
        <v>0</v>
      </c>
    </row>
    <row r="21" spans="1:28" ht="20.25" customHeight="1">
      <c r="A21" s="752" t="s">
        <v>206</v>
      </c>
      <c r="B21" s="163" t="s">
        <v>203</v>
      </c>
      <c r="C21" s="45">
        <v>0</v>
      </c>
      <c r="D21" s="45">
        <v>0</v>
      </c>
      <c r="E21" s="45">
        <v>0</v>
      </c>
      <c r="F21" s="45">
        <v>0</v>
      </c>
      <c r="G21" s="45">
        <v>1</v>
      </c>
      <c r="H21" s="45">
        <v>0</v>
      </c>
      <c r="I21" s="45">
        <v>2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3">
        <f t="shared" ref="O21:P22" si="2">SUM(C21,E21,G21,I21,K21,M21)</f>
        <v>3</v>
      </c>
      <c r="P21" s="43">
        <f t="shared" si="2"/>
        <v>0</v>
      </c>
      <c r="Q21" s="43">
        <f t="shared" si="1"/>
        <v>3</v>
      </c>
      <c r="V21" s="206"/>
      <c r="W21" s="206"/>
      <c r="X21" s="206"/>
      <c r="Y21" s="206"/>
      <c r="Z21" s="206"/>
      <c r="AA21" s="206"/>
      <c r="AB21" s="206"/>
    </row>
    <row r="22" spans="1:28" ht="20.25" customHeight="1" thickBot="1">
      <c r="A22" s="754"/>
      <c r="B22" s="163" t="s">
        <v>204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3</v>
      </c>
      <c r="J22" s="45">
        <v>0</v>
      </c>
      <c r="K22" s="45">
        <v>0</v>
      </c>
      <c r="L22" s="45">
        <v>0</v>
      </c>
      <c r="M22" s="45">
        <v>1</v>
      </c>
      <c r="N22" s="45">
        <v>0</v>
      </c>
      <c r="O22" s="43">
        <f t="shared" si="2"/>
        <v>4</v>
      </c>
      <c r="P22" s="43">
        <f t="shared" si="2"/>
        <v>0</v>
      </c>
      <c r="Q22" s="43">
        <f t="shared" si="1"/>
        <v>4</v>
      </c>
      <c r="V22" s="206"/>
      <c r="W22" s="206"/>
      <c r="X22" s="206"/>
      <c r="Y22" s="206"/>
      <c r="Z22" s="206"/>
      <c r="AA22" s="206"/>
      <c r="AB22" s="206"/>
    </row>
    <row r="23" spans="1:28" ht="20.25" customHeight="1">
      <c r="A23" s="788" t="s">
        <v>161</v>
      </c>
      <c r="B23" s="209" t="s">
        <v>231</v>
      </c>
      <c r="C23" s="167">
        <f t="shared" ref="C23:L24" si="3">SUM(C5,C9,C11,C13,C15,C17,C21)</f>
        <v>0</v>
      </c>
      <c r="D23" s="167">
        <f t="shared" si="3"/>
        <v>0</v>
      </c>
      <c r="E23" s="167">
        <f t="shared" si="3"/>
        <v>0</v>
      </c>
      <c r="F23" s="167">
        <f t="shared" si="3"/>
        <v>0</v>
      </c>
      <c r="G23" s="167">
        <f>SUM(G5,G9,G11,G13,G15,G17,G21)</f>
        <v>3</v>
      </c>
      <c r="H23" s="167">
        <f t="shared" si="3"/>
        <v>0</v>
      </c>
      <c r="I23" s="167">
        <f t="shared" si="3"/>
        <v>9</v>
      </c>
      <c r="J23" s="167">
        <f t="shared" si="3"/>
        <v>1</v>
      </c>
      <c r="K23" s="167">
        <f t="shared" si="3"/>
        <v>216</v>
      </c>
      <c r="L23" s="167">
        <f t="shared" si="3"/>
        <v>39</v>
      </c>
      <c r="M23" s="167">
        <v>63</v>
      </c>
      <c r="N23" s="167">
        <v>49</v>
      </c>
      <c r="O23" s="167">
        <v>291</v>
      </c>
      <c r="P23" s="167">
        <v>89</v>
      </c>
      <c r="Q23" s="167">
        <v>380</v>
      </c>
      <c r="V23" s="206"/>
      <c r="W23" s="206"/>
      <c r="X23" s="206"/>
      <c r="Y23" s="206"/>
      <c r="Z23" s="206"/>
      <c r="AA23" s="206"/>
      <c r="AB23" s="206"/>
    </row>
    <row r="24" spans="1:28" ht="20.25" customHeight="1">
      <c r="A24" s="777"/>
      <c r="B24" s="210" t="s">
        <v>204</v>
      </c>
      <c r="C24" s="43">
        <f t="shared" si="3"/>
        <v>2</v>
      </c>
      <c r="D24" s="43">
        <f t="shared" si="3"/>
        <v>0</v>
      </c>
      <c r="E24" s="43">
        <f t="shared" si="3"/>
        <v>1</v>
      </c>
      <c r="F24" s="43">
        <f t="shared" si="3"/>
        <v>1</v>
      </c>
      <c r="G24" s="43">
        <f t="shared" si="3"/>
        <v>2</v>
      </c>
      <c r="H24" s="43">
        <f t="shared" si="3"/>
        <v>0</v>
      </c>
      <c r="I24" s="43">
        <f t="shared" si="3"/>
        <v>8</v>
      </c>
      <c r="J24" s="43">
        <f t="shared" si="3"/>
        <v>1</v>
      </c>
      <c r="K24" s="43">
        <f t="shared" si="3"/>
        <v>2</v>
      </c>
      <c r="L24" s="43">
        <f t="shared" si="3"/>
        <v>0</v>
      </c>
      <c r="M24" s="43">
        <f>SUM(M6,M10,M12,M14,M16,M18,M22)</f>
        <v>2</v>
      </c>
      <c r="N24" s="43">
        <f>SUM(N6,N10,N12,N14,N16,N18,N22)</f>
        <v>6</v>
      </c>
      <c r="O24" s="43">
        <f>SUM(O6,O10,O12,O14,O16,O18,O22)</f>
        <v>17</v>
      </c>
      <c r="P24" s="43">
        <f>SUM(P6,P10,P12,P14,P16,P18,P22)</f>
        <v>8</v>
      </c>
      <c r="Q24" s="43">
        <f>SUM(Q6,Q10,Q12,Q14,Q16,Q18,Q22)</f>
        <v>25</v>
      </c>
      <c r="V24" s="206"/>
      <c r="W24" s="206"/>
      <c r="X24" s="206"/>
      <c r="Y24" s="206"/>
      <c r="Z24" s="206"/>
      <c r="AA24" s="206"/>
      <c r="AB24" s="206"/>
    </row>
    <row r="25" spans="1:28" ht="20.25" customHeight="1" thickBot="1">
      <c r="A25" s="778"/>
      <c r="B25" s="211" t="s">
        <v>23</v>
      </c>
      <c r="C25" s="197">
        <f>SUM(C23:C24)</f>
        <v>2</v>
      </c>
      <c r="D25" s="197">
        <f t="shared" ref="D25:Q25" si="4">SUM(D23:D24)</f>
        <v>0</v>
      </c>
      <c r="E25" s="197">
        <f t="shared" si="4"/>
        <v>1</v>
      </c>
      <c r="F25" s="197">
        <f t="shared" si="4"/>
        <v>1</v>
      </c>
      <c r="G25" s="197">
        <f t="shared" si="4"/>
        <v>5</v>
      </c>
      <c r="H25" s="197">
        <f t="shared" si="4"/>
        <v>0</v>
      </c>
      <c r="I25" s="197">
        <f t="shared" si="4"/>
        <v>17</v>
      </c>
      <c r="J25" s="197">
        <f t="shared" si="4"/>
        <v>2</v>
      </c>
      <c r="K25" s="197">
        <f t="shared" si="4"/>
        <v>218</v>
      </c>
      <c r="L25" s="197">
        <f t="shared" si="4"/>
        <v>39</v>
      </c>
      <c r="M25" s="197">
        <f t="shared" si="4"/>
        <v>65</v>
      </c>
      <c r="N25" s="197">
        <f t="shared" si="4"/>
        <v>55</v>
      </c>
      <c r="O25" s="197">
        <f t="shared" si="4"/>
        <v>308</v>
      </c>
      <c r="P25" s="197">
        <f t="shared" si="4"/>
        <v>97</v>
      </c>
      <c r="Q25" s="197">
        <f t="shared" si="4"/>
        <v>405</v>
      </c>
      <c r="V25" s="206"/>
      <c r="W25" s="206"/>
      <c r="X25" s="206"/>
      <c r="Y25" s="206"/>
      <c r="Z25" s="206"/>
      <c r="AA25" s="206"/>
      <c r="AB25" s="206"/>
    </row>
    <row r="26" spans="1:28" ht="21" thickTop="1">
      <c r="V26" s="206"/>
      <c r="W26" s="206"/>
      <c r="X26" s="206"/>
      <c r="Y26" s="206"/>
      <c r="Z26" s="206"/>
      <c r="AA26" s="206"/>
      <c r="AB26" s="206"/>
    </row>
    <row r="27" spans="1:28" ht="20.25">
      <c r="V27" s="206"/>
      <c r="W27" s="206"/>
      <c r="X27" s="206"/>
      <c r="Y27" s="206"/>
      <c r="Z27" s="206"/>
      <c r="AA27" s="206"/>
      <c r="AB27" s="206"/>
    </row>
    <row r="28" spans="1:28" ht="31.5" customHeight="1">
      <c r="B28" s="206"/>
      <c r="V28" s="206"/>
      <c r="W28" s="206"/>
      <c r="X28" s="206"/>
      <c r="Y28" s="206"/>
      <c r="Z28" s="206"/>
      <c r="AA28" s="206"/>
      <c r="AB28" s="206"/>
    </row>
    <row r="29" spans="1:28" ht="20.25"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V29" s="206"/>
      <c r="W29" s="206"/>
      <c r="X29" s="206"/>
      <c r="Y29" s="206"/>
      <c r="Z29" s="206"/>
      <c r="AA29" s="206"/>
      <c r="AB29" s="206"/>
    </row>
    <row r="30" spans="1:28" ht="20.25"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V30" s="206"/>
      <c r="W30" s="206"/>
      <c r="X30" s="206"/>
      <c r="Y30" s="206"/>
      <c r="Z30" s="206"/>
      <c r="AA30" s="206"/>
      <c r="AB30" s="206"/>
    </row>
    <row r="31" spans="1:28" ht="20.25"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V31" s="206"/>
      <c r="W31" s="206"/>
      <c r="X31" s="206"/>
      <c r="Y31" s="206"/>
      <c r="Z31" s="206"/>
      <c r="AA31" s="206"/>
      <c r="AB31" s="206"/>
    </row>
    <row r="32" spans="1:28" ht="20.25"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</row>
    <row r="33" spans="2:17" ht="20.25"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</row>
  </sheetData>
  <mergeCells count="21">
    <mergeCell ref="A13:A14"/>
    <mergeCell ref="A1:Q1"/>
    <mergeCell ref="A2:Q2"/>
    <mergeCell ref="A3:A4"/>
    <mergeCell ref="B3:B4"/>
    <mergeCell ref="C3:D3"/>
    <mergeCell ref="E3:F3"/>
    <mergeCell ref="G3:H3"/>
    <mergeCell ref="I3:J3"/>
    <mergeCell ref="K3:L3"/>
    <mergeCell ref="M3:N3"/>
    <mergeCell ref="O3:Q3"/>
    <mergeCell ref="A5:A6"/>
    <mergeCell ref="A7:A8"/>
    <mergeCell ref="A9:A10"/>
    <mergeCell ref="A11:A12"/>
    <mergeCell ref="A15:A16"/>
    <mergeCell ref="A17:A18"/>
    <mergeCell ref="A19:A20"/>
    <mergeCell ref="A21:A22"/>
    <mergeCell ref="A23:A25"/>
  </mergeCells>
  <printOptions horizontalCentered="1"/>
  <pageMargins left="1" right="1" top="1" bottom="1" header="1" footer="1"/>
  <pageSetup paperSize="9" scale="85" firstPageNumber="3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29"/>
  <sheetViews>
    <sheetView rightToLeft="1" view="pageBreakPreview" zoomScaleSheetLayoutView="100" workbookViewId="0">
      <selection activeCell="J9" sqref="J9"/>
    </sheetView>
  </sheetViews>
  <sheetFormatPr defaultRowHeight="12.75"/>
  <cols>
    <col min="1" max="1" width="23.7109375" customWidth="1"/>
    <col min="2" max="4" width="27.5703125" customWidth="1"/>
    <col min="247" max="247" width="17" customWidth="1"/>
    <col min="248" max="248" width="20.7109375" customWidth="1"/>
    <col min="249" max="251" width="30" customWidth="1"/>
    <col min="503" max="503" width="17" customWidth="1"/>
    <col min="504" max="504" width="20.7109375" customWidth="1"/>
    <col min="505" max="507" width="30" customWidth="1"/>
    <col min="759" max="759" width="17" customWidth="1"/>
    <col min="760" max="760" width="20.7109375" customWidth="1"/>
    <col min="761" max="763" width="30" customWidth="1"/>
    <col min="1015" max="1015" width="17" customWidth="1"/>
    <col min="1016" max="1016" width="20.7109375" customWidth="1"/>
    <col min="1017" max="1019" width="30" customWidth="1"/>
    <col min="1271" max="1271" width="17" customWidth="1"/>
    <col min="1272" max="1272" width="20.7109375" customWidth="1"/>
    <col min="1273" max="1275" width="30" customWidth="1"/>
    <col min="1527" max="1527" width="17" customWidth="1"/>
    <col min="1528" max="1528" width="20.7109375" customWidth="1"/>
    <col min="1529" max="1531" width="30" customWidth="1"/>
    <col min="1783" max="1783" width="17" customWidth="1"/>
    <col min="1784" max="1784" width="20.7109375" customWidth="1"/>
    <col min="1785" max="1787" width="30" customWidth="1"/>
    <col min="2039" max="2039" width="17" customWidth="1"/>
    <col min="2040" max="2040" width="20.7109375" customWidth="1"/>
    <col min="2041" max="2043" width="30" customWidth="1"/>
    <col min="2295" max="2295" width="17" customWidth="1"/>
    <col min="2296" max="2296" width="20.7109375" customWidth="1"/>
    <col min="2297" max="2299" width="30" customWidth="1"/>
    <col min="2551" max="2551" width="17" customWidth="1"/>
    <col min="2552" max="2552" width="20.7109375" customWidth="1"/>
    <col min="2553" max="2555" width="30" customWidth="1"/>
    <col min="2807" max="2807" width="17" customWidth="1"/>
    <col min="2808" max="2808" width="20.7109375" customWidth="1"/>
    <col min="2809" max="2811" width="30" customWidth="1"/>
    <col min="3063" max="3063" width="17" customWidth="1"/>
    <col min="3064" max="3064" width="20.7109375" customWidth="1"/>
    <col min="3065" max="3067" width="30" customWidth="1"/>
    <col min="3319" max="3319" width="17" customWidth="1"/>
    <col min="3320" max="3320" width="20.7109375" customWidth="1"/>
    <col min="3321" max="3323" width="30" customWidth="1"/>
    <col min="3575" max="3575" width="17" customWidth="1"/>
    <col min="3576" max="3576" width="20.7109375" customWidth="1"/>
    <col min="3577" max="3579" width="30" customWidth="1"/>
    <col min="3831" max="3831" width="17" customWidth="1"/>
    <col min="3832" max="3832" width="20.7109375" customWidth="1"/>
    <col min="3833" max="3835" width="30" customWidth="1"/>
    <col min="4087" max="4087" width="17" customWidth="1"/>
    <col min="4088" max="4088" width="20.7109375" customWidth="1"/>
    <col min="4089" max="4091" width="30" customWidth="1"/>
    <col min="4343" max="4343" width="17" customWidth="1"/>
    <col min="4344" max="4344" width="20.7109375" customWidth="1"/>
    <col min="4345" max="4347" width="30" customWidth="1"/>
    <col min="4599" max="4599" width="17" customWidth="1"/>
    <col min="4600" max="4600" width="20.7109375" customWidth="1"/>
    <col min="4601" max="4603" width="30" customWidth="1"/>
    <col min="4855" max="4855" width="17" customWidth="1"/>
    <col min="4856" max="4856" width="20.7109375" customWidth="1"/>
    <col min="4857" max="4859" width="30" customWidth="1"/>
    <col min="5111" max="5111" width="17" customWidth="1"/>
    <col min="5112" max="5112" width="20.7109375" customWidth="1"/>
    <col min="5113" max="5115" width="30" customWidth="1"/>
    <col min="5367" max="5367" width="17" customWidth="1"/>
    <col min="5368" max="5368" width="20.7109375" customWidth="1"/>
    <col min="5369" max="5371" width="30" customWidth="1"/>
    <col min="5623" max="5623" width="17" customWidth="1"/>
    <col min="5624" max="5624" width="20.7109375" customWidth="1"/>
    <col min="5625" max="5627" width="30" customWidth="1"/>
    <col min="5879" max="5879" width="17" customWidth="1"/>
    <col min="5880" max="5880" width="20.7109375" customWidth="1"/>
    <col min="5881" max="5883" width="30" customWidth="1"/>
    <col min="6135" max="6135" width="17" customWidth="1"/>
    <col min="6136" max="6136" width="20.7109375" customWidth="1"/>
    <col min="6137" max="6139" width="30" customWidth="1"/>
    <col min="6391" max="6391" width="17" customWidth="1"/>
    <col min="6392" max="6392" width="20.7109375" customWidth="1"/>
    <col min="6393" max="6395" width="30" customWidth="1"/>
    <col min="6647" max="6647" width="17" customWidth="1"/>
    <col min="6648" max="6648" width="20.7109375" customWidth="1"/>
    <col min="6649" max="6651" width="30" customWidth="1"/>
    <col min="6903" max="6903" width="17" customWidth="1"/>
    <col min="6904" max="6904" width="20.7109375" customWidth="1"/>
    <col min="6905" max="6907" width="30" customWidth="1"/>
    <col min="7159" max="7159" width="17" customWidth="1"/>
    <col min="7160" max="7160" width="20.7109375" customWidth="1"/>
    <col min="7161" max="7163" width="30" customWidth="1"/>
    <col min="7415" max="7415" width="17" customWidth="1"/>
    <col min="7416" max="7416" width="20.7109375" customWidth="1"/>
    <col min="7417" max="7419" width="30" customWidth="1"/>
    <col min="7671" max="7671" width="17" customWidth="1"/>
    <col min="7672" max="7672" width="20.7109375" customWidth="1"/>
    <col min="7673" max="7675" width="30" customWidth="1"/>
    <col min="7927" max="7927" width="17" customWidth="1"/>
    <col min="7928" max="7928" width="20.7109375" customWidth="1"/>
    <col min="7929" max="7931" width="30" customWidth="1"/>
    <col min="8183" max="8183" width="17" customWidth="1"/>
    <col min="8184" max="8184" width="20.7109375" customWidth="1"/>
    <col min="8185" max="8187" width="30" customWidth="1"/>
    <col min="8439" max="8439" width="17" customWidth="1"/>
    <col min="8440" max="8440" width="20.7109375" customWidth="1"/>
    <col min="8441" max="8443" width="30" customWidth="1"/>
    <col min="8695" max="8695" width="17" customWidth="1"/>
    <col min="8696" max="8696" width="20.7109375" customWidth="1"/>
    <col min="8697" max="8699" width="30" customWidth="1"/>
    <col min="8951" max="8951" width="17" customWidth="1"/>
    <col min="8952" max="8952" width="20.7109375" customWidth="1"/>
    <col min="8953" max="8955" width="30" customWidth="1"/>
    <col min="9207" max="9207" width="17" customWidth="1"/>
    <col min="9208" max="9208" width="20.7109375" customWidth="1"/>
    <col min="9209" max="9211" width="30" customWidth="1"/>
    <col min="9463" max="9463" width="17" customWidth="1"/>
    <col min="9464" max="9464" width="20.7109375" customWidth="1"/>
    <col min="9465" max="9467" width="30" customWidth="1"/>
    <col min="9719" max="9719" width="17" customWidth="1"/>
    <col min="9720" max="9720" width="20.7109375" customWidth="1"/>
    <col min="9721" max="9723" width="30" customWidth="1"/>
    <col min="9975" max="9975" width="17" customWidth="1"/>
    <col min="9976" max="9976" width="20.7109375" customWidth="1"/>
    <col min="9977" max="9979" width="30" customWidth="1"/>
    <col min="10231" max="10231" width="17" customWidth="1"/>
    <col min="10232" max="10232" width="20.7109375" customWidth="1"/>
    <col min="10233" max="10235" width="30" customWidth="1"/>
    <col min="10487" max="10487" width="17" customWidth="1"/>
    <col min="10488" max="10488" width="20.7109375" customWidth="1"/>
    <col min="10489" max="10491" width="30" customWidth="1"/>
    <col min="10743" max="10743" width="17" customWidth="1"/>
    <col min="10744" max="10744" width="20.7109375" customWidth="1"/>
    <col min="10745" max="10747" width="30" customWidth="1"/>
    <col min="10999" max="10999" width="17" customWidth="1"/>
    <col min="11000" max="11000" width="20.7109375" customWidth="1"/>
    <col min="11001" max="11003" width="30" customWidth="1"/>
    <col min="11255" max="11255" width="17" customWidth="1"/>
    <col min="11256" max="11256" width="20.7109375" customWidth="1"/>
    <col min="11257" max="11259" width="30" customWidth="1"/>
    <col min="11511" max="11511" width="17" customWidth="1"/>
    <col min="11512" max="11512" width="20.7109375" customWidth="1"/>
    <col min="11513" max="11515" width="30" customWidth="1"/>
    <col min="11767" max="11767" width="17" customWidth="1"/>
    <col min="11768" max="11768" width="20.7109375" customWidth="1"/>
    <col min="11769" max="11771" width="30" customWidth="1"/>
    <col min="12023" max="12023" width="17" customWidth="1"/>
    <col min="12024" max="12024" width="20.7109375" customWidth="1"/>
    <col min="12025" max="12027" width="30" customWidth="1"/>
    <col min="12279" max="12279" width="17" customWidth="1"/>
    <col min="12280" max="12280" width="20.7109375" customWidth="1"/>
    <col min="12281" max="12283" width="30" customWidth="1"/>
    <col min="12535" max="12535" width="17" customWidth="1"/>
    <col min="12536" max="12536" width="20.7109375" customWidth="1"/>
    <col min="12537" max="12539" width="30" customWidth="1"/>
    <col min="12791" max="12791" width="17" customWidth="1"/>
    <col min="12792" max="12792" width="20.7109375" customWidth="1"/>
    <col min="12793" max="12795" width="30" customWidth="1"/>
    <col min="13047" max="13047" width="17" customWidth="1"/>
    <col min="13048" max="13048" width="20.7109375" customWidth="1"/>
    <col min="13049" max="13051" width="30" customWidth="1"/>
    <col min="13303" max="13303" width="17" customWidth="1"/>
    <col min="13304" max="13304" width="20.7109375" customWidth="1"/>
    <col min="13305" max="13307" width="30" customWidth="1"/>
    <col min="13559" max="13559" width="17" customWidth="1"/>
    <col min="13560" max="13560" width="20.7109375" customWidth="1"/>
    <col min="13561" max="13563" width="30" customWidth="1"/>
    <col min="13815" max="13815" width="17" customWidth="1"/>
    <col min="13816" max="13816" width="20.7109375" customWidth="1"/>
    <col min="13817" max="13819" width="30" customWidth="1"/>
    <col min="14071" max="14071" width="17" customWidth="1"/>
    <col min="14072" max="14072" width="20.7109375" customWidth="1"/>
    <col min="14073" max="14075" width="30" customWidth="1"/>
    <col min="14327" max="14327" width="17" customWidth="1"/>
    <col min="14328" max="14328" width="20.7109375" customWidth="1"/>
    <col min="14329" max="14331" width="30" customWidth="1"/>
    <col min="14583" max="14583" width="17" customWidth="1"/>
    <col min="14584" max="14584" width="20.7109375" customWidth="1"/>
    <col min="14585" max="14587" width="30" customWidth="1"/>
    <col min="14839" max="14839" width="17" customWidth="1"/>
    <col min="14840" max="14840" width="20.7109375" customWidth="1"/>
    <col min="14841" max="14843" width="30" customWidth="1"/>
    <col min="15095" max="15095" width="17" customWidth="1"/>
    <col min="15096" max="15096" width="20.7109375" customWidth="1"/>
    <col min="15097" max="15099" width="30" customWidth="1"/>
    <col min="15351" max="15351" width="17" customWidth="1"/>
    <col min="15352" max="15352" width="20.7109375" customWidth="1"/>
    <col min="15353" max="15355" width="30" customWidth="1"/>
    <col min="15607" max="15607" width="17" customWidth="1"/>
    <col min="15608" max="15608" width="20.7109375" customWidth="1"/>
    <col min="15609" max="15611" width="30" customWidth="1"/>
    <col min="15863" max="15863" width="17" customWidth="1"/>
    <col min="15864" max="15864" width="20.7109375" customWidth="1"/>
    <col min="15865" max="15867" width="30" customWidth="1"/>
    <col min="16119" max="16119" width="17" customWidth="1"/>
    <col min="16120" max="16120" width="20.7109375" customWidth="1"/>
    <col min="16121" max="16123" width="30" customWidth="1"/>
  </cols>
  <sheetData>
    <row r="1" spans="1:9" ht="30" customHeight="1">
      <c r="A1" s="737" t="s">
        <v>232</v>
      </c>
      <c r="B1" s="737"/>
      <c r="C1" s="737"/>
      <c r="D1" s="737"/>
    </row>
    <row r="2" spans="1:9" ht="18.75" thickBot="1">
      <c r="A2" s="794" t="s">
        <v>233</v>
      </c>
      <c r="B2" s="794"/>
      <c r="C2" s="794"/>
      <c r="D2" s="794"/>
    </row>
    <row r="3" spans="1:9" ht="37.5" customHeight="1" thickTop="1">
      <c r="A3" s="768" t="s">
        <v>219</v>
      </c>
      <c r="B3" s="768" t="s">
        <v>234</v>
      </c>
      <c r="C3" s="768"/>
      <c r="D3" s="768"/>
    </row>
    <row r="4" spans="1:9" ht="37.5" customHeight="1" thickBot="1">
      <c r="A4" s="770"/>
      <c r="B4" s="174" t="s">
        <v>16</v>
      </c>
      <c r="C4" s="174" t="s">
        <v>17</v>
      </c>
      <c r="D4" s="174" t="s">
        <v>18</v>
      </c>
      <c r="F4" s="204"/>
      <c r="G4" s="212"/>
      <c r="H4" s="204"/>
    </row>
    <row r="5" spans="1:9" ht="35.1" customHeight="1">
      <c r="A5" s="166" t="s">
        <v>21</v>
      </c>
      <c r="B5" s="213">
        <v>747</v>
      </c>
      <c r="C5" s="213">
        <v>230</v>
      </c>
      <c r="D5" s="213">
        <f>SUM(B5:C5)</f>
        <v>977</v>
      </c>
      <c r="E5" s="196"/>
      <c r="F5" s="204"/>
      <c r="G5" s="212"/>
      <c r="H5" s="204"/>
      <c r="I5" s="204"/>
    </row>
    <row r="6" spans="1:9" ht="35.1" customHeight="1">
      <c r="A6" s="100" t="s">
        <v>235</v>
      </c>
      <c r="B6" s="43">
        <v>39</v>
      </c>
      <c r="C6" s="43">
        <v>26</v>
      </c>
      <c r="D6" s="43">
        <f t="shared" ref="D6:D8" si="0">SUM(B6:C6)</f>
        <v>65</v>
      </c>
      <c r="E6" s="196"/>
      <c r="F6" s="204"/>
      <c r="G6" s="212"/>
      <c r="H6" s="204"/>
      <c r="I6" s="204"/>
    </row>
    <row r="7" spans="1:9" ht="35.1" customHeight="1">
      <c r="A7" s="163" t="s">
        <v>64</v>
      </c>
      <c r="B7" s="43">
        <v>50</v>
      </c>
      <c r="C7" s="43">
        <v>45</v>
      </c>
      <c r="D7" s="43">
        <f t="shared" si="0"/>
        <v>95</v>
      </c>
      <c r="E7" s="196"/>
      <c r="F7" s="204"/>
      <c r="G7" s="212"/>
      <c r="H7" s="204"/>
      <c r="I7" s="204"/>
    </row>
    <row r="8" spans="1:9" ht="35.1" customHeight="1">
      <c r="A8" s="163" t="s">
        <v>166</v>
      </c>
      <c r="B8" s="43">
        <v>95</v>
      </c>
      <c r="C8" s="43">
        <v>67</v>
      </c>
      <c r="D8" s="43">
        <f t="shared" si="0"/>
        <v>162</v>
      </c>
      <c r="E8" s="196"/>
      <c r="F8" s="204"/>
      <c r="G8" s="212"/>
      <c r="H8" s="204"/>
      <c r="I8" s="204"/>
    </row>
    <row r="9" spans="1:9" ht="35.1" customHeight="1">
      <c r="A9" s="160" t="s">
        <v>90</v>
      </c>
      <c r="B9" s="43">
        <v>12</v>
      </c>
      <c r="C9" s="43">
        <v>7</v>
      </c>
      <c r="D9" s="43">
        <f>SUM(B9:C9)</f>
        <v>19</v>
      </c>
      <c r="E9" s="196"/>
      <c r="F9" s="204"/>
      <c r="G9" s="212"/>
      <c r="H9" s="204"/>
      <c r="I9" s="204"/>
    </row>
    <row r="10" spans="1:9" ht="35.1" customHeight="1" thickBot="1">
      <c r="A10" s="214" t="s">
        <v>177</v>
      </c>
      <c r="B10" s="215">
        <v>10</v>
      </c>
      <c r="C10" s="215">
        <v>3</v>
      </c>
      <c r="D10" s="215">
        <f>SUM(B10:C10)</f>
        <v>13</v>
      </c>
      <c r="E10" s="196"/>
      <c r="F10" s="204"/>
      <c r="G10" s="212"/>
      <c r="H10" s="204"/>
      <c r="I10" s="204"/>
    </row>
    <row r="11" spans="1:9" ht="32.25" customHeight="1" thickBot="1">
      <c r="A11" s="216" t="s">
        <v>236</v>
      </c>
      <c r="B11" s="179">
        <f>SUM(B5:B10)</f>
        <v>953</v>
      </c>
      <c r="C11" s="179">
        <f t="shared" ref="C11:D11" si="1">SUM(C5:C10)</f>
        <v>378</v>
      </c>
      <c r="D11" s="179">
        <f t="shared" si="1"/>
        <v>1331</v>
      </c>
      <c r="E11" s="196"/>
      <c r="F11" s="204"/>
      <c r="G11" s="212"/>
      <c r="H11" s="204"/>
      <c r="I11" s="204"/>
    </row>
    <row r="12" spans="1:9" ht="16.5" thickTop="1">
      <c r="F12" s="204"/>
      <c r="G12" s="212"/>
      <c r="H12" s="204"/>
      <c r="I12" s="204"/>
    </row>
    <row r="13" spans="1:9" ht="15.75">
      <c r="F13" s="204"/>
      <c r="G13" s="212"/>
      <c r="H13" s="204"/>
      <c r="I13" s="204"/>
    </row>
    <row r="14" spans="1:9" ht="15.75">
      <c r="F14" s="204"/>
      <c r="G14" s="212"/>
      <c r="H14" s="204"/>
      <c r="I14" s="204"/>
    </row>
    <row r="15" spans="1:9" ht="15.75">
      <c r="F15" s="204"/>
      <c r="G15" s="212"/>
      <c r="H15" s="204"/>
      <c r="I15" s="204"/>
    </row>
    <row r="16" spans="1:9" ht="15.75">
      <c r="F16" s="204"/>
      <c r="G16" s="212"/>
      <c r="H16" s="204"/>
      <c r="I16" s="204"/>
    </row>
    <row r="17" spans="6:9" ht="15.75">
      <c r="F17" s="204"/>
      <c r="G17" s="212"/>
      <c r="H17" s="204"/>
      <c r="I17" s="204"/>
    </row>
    <row r="18" spans="6:9" ht="15.75">
      <c r="F18" s="204"/>
      <c r="G18" s="212"/>
      <c r="H18" s="204"/>
      <c r="I18" s="204"/>
    </row>
    <row r="19" spans="6:9" ht="15.75">
      <c r="F19" s="204"/>
      <c r="G19" s="212"/>
      <c r="H19" s="204"/>
      <c r="I19" s="204"/>
    </row>
    <row r="20" spans="6:9" ht="15.75">
      <c r="F20" s="204"/>
      <c r="G20" s="212"/>
      <c r="H20" s="204"/>
    </row>
    <row r="21" spans="6:9" ht="12.75" customHeight="1"/>
    <row r="22" spans="6:9" ht="12.75" customHeight="1"/>
    <row r="23" spans="6:9" ht="12.75" customHeight="1"/>
    <row r="24" spans="6:9" ht="12.75" customHeight="1"/>
    <row r="25" spans="6:9" ht="12.75" customHeight="1"/>
    <row r="26" spans="6:9" ht="12.75" customHeight="1"/>
    <row r="27" spans="6:9" ht="12.75" customHeight="1"/>
    <row r="28" spans="6:9" ht="12.75" customHeight="1"/>
    <row r="29" spans="6:9" ht="12.75" customHeight="1"/>
  </sheetData>
  <mergeCells count="4">
    <mergeCell ref="A1:D1"/>
    <mergeCell ref="A2:D2"/>
    <mergeCell ref="A3:A4"/>
    <mergeCell ref="B3:D3"/>
  </mergeCells>
  <printOptions horizontalCentered="1"/>
  <pageMargins left="1" right="1" top="1" bottom="1" header="1" footer="1"/>
  <pageSetup paperSize="9" scale="85" firstPageNumber="3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11"/>
  <sheetViews>
    <sheetView rightToLeft="1" view="pageBreakPreview" zoomScaleSheetLayoutView="100" workbookViewId="0">
      <selection sqref="A1:X1"/>
    </sheetView>
  </sheetViews>
  <sheetFormatPr defaultRowHeight="12.75"/>
  <cols>
    <col min="1" max="1" width="18.42578125" customWidth="1"/>
    <col min="2" max="6" width="5.7109375" customWidth="1"/>
    <col min="7" max="7" width="6.28515625" customWidth="1"/>
    <col min="8" max="8" width="7" customWidth="1"/>
    <col min="9" max="9" width="5.7109375" customWidth="1"/>
    <col min="10" max="10" width="6" customWidth="1"/>
    <col min="11" max="11" width="5.140625" customWidth="1"/>
    <col min="12" max="12" width="6.85546875" customWidth="1"/>
    <col min="13" max="13" width="7" customWidth="1"/>
    <col min="14" max="21" width="4.7109375" customWidth="1"/>
    <col min="22" max="24" width="6.42578125" customWidth="1"/>
    <col min="239" max="239" width="16.42578125" customWidth="1"/>
    <col min="240" max="262" width="4.85546875" customWidth="1"/>
    <col min="263" max="263" width="6" customWidth="1"/>
    <col min="264" max="266" width="5.5703125" customWidth="1"/>
    <col min="495" max="495" width="16.42578125" customWidth="1"/>
    <col min="496" max="518" width="4.85546875" customWidth="1"/>
    <col min="519" max="519" width="6" customWidth="1"/>
    <col min="520" max="522" width="5.5703125" customWidth="1"/>
    <col min="751" max="751" width="16.42578125" customWidth="1"/>
    <col min="752" max="774" width="4.85546875" customWidth="1"/>
    <col min="775" max="775" width="6" customWidth="1"/>
    <col min="776" max="778" width="5.5703125" customWidth="1"/>
    <col min="1007" max="1007" width="16.42578125" customWidth="1"/>
    <col min="1008" max="1030" width="4.85546875" customWidth="1"/>
    <col min="1031" max="1031" width="6" customWidth="1"/>
    <col min="1032" max="1034" width="5.5703125" customWidth="1"/>
    <col min="1263" max="1263" width="16.42578125" customWidth="1"/>
    <col min="1264" max="1286" width="4.85546875" customWidth="1"/>
    <col min="1287" max="1287" width="6" customWidth="1"/>
    <col min="1288" max="1290" width="5.5703125" customWidth="1"/>
    <col min="1519" max="1519" width="16.42578125" customWidth="1"/>
    <col min="1520" max="1542" width="4.85546875" customWidth="1"/>
    <col min="1543" max="1543" width="6" customWidth="1"/>
    <col min="1544" max="1546" width="5.5703125" customWidth="1"/>
    <col min="1775" max="1775" width="16.42578125" customWidth="1"/>
    <col min="1776" max="1798" width="4.85546875" customWidth="1"/>
    <col min="1799" max="1799" width="6" customWidth="1"/>
    <col min="1800" max="1802" width="5.5703125" customWidth="1"/>
    <col min="2031" max="2031" width="16.42578125" customWidth="1"/>
    <col min="2032" max="2054" width="4.85546875" customWidth="1"/>
    <col min="2055" max="2055" width="6" customWidth="1"/>
    <col min="2056" max="2058" width="5.5703125" customWidth="1"/>
    <col min="2287" max="2287" width="16.42578125" customWidth="1"/>
    <col min="2288" max="2310" width="4.85546875" customWidth="1"/>
    <col min="2311" max="2311" width="6" customWidth="1"/>
    <col min="2312" max="2314" width="5.5703125" customWidth="1"/>
    <col min="2543" max="2543" width="16.42578125" customWidth="1"/>
    <col min="2544" max="2566" width="4.85546875" customWidth="1"/>
    <col min="2567" max="2567" width="6" customWidth="1"/>
    <col min="2568" max="2570" width="5.5703125" customWidth="1"/>
    <col min="2799" max="2799" width="16.42578125" customWidth="1"/>
    <col min="2800" max="2822" width="4.85546875" customWidth="1"/>
    <col min="2823" max="2823" width="6" customWidth="1"/>
    <col min="2824" max="2826" width="5.5703125" customWidth="1"/>
    <col min="3055" max="3055" width="16.42578125" customWidth="1"/>
    <col min="3056" max="3078" width="4.85546875" customWidth="1"/>
    <col min="3079" max="3079" width="6" customWidth="1"/>
    <col min="3080" max="3082" width="5.5703125" customWidth="1"/>
    <col min="3311" max="3311" width="16.42578125" customWidth="1"/>
    <col min="3312" max="3334" width="4.85546875" customWidth="1"/>
    <col min="3335" max="3335" width="6" customWidth="1"/>
    <col min="3336" max="3338" width="5.5703125" customWidth="1"/>
    <col min="3567" max="3567" width="16.42578125" customWidth="1"/>
    <col min="3568" max="3590" width="4.85546875" customWidth="1"/>
    <col min="3591" max="3591" width="6" customWidth="1"/>
    <col min="3592" max="3594" width="5.5703125" customWidth="1"/>
    <col min="3823" max="3823" width="16.42578125" customWidth="1"/>
    <col min="3824" max="3846" width="4.85546875" customWidth="1"/>
    <col min="3847" max="3847" width="6" customWidth="1"/>
    <col min="3848" max="3850" width="5.5703125" customWidth="1"/>
    <col min="4079" max="4079" width="16.42578125" customWidth="1"/>
    <col min="4080" max="4102" width="4.85546875" customWidth="1"/>
    <col min="4103" max="4103" width="6" customWidth="1"/>
    <col min="4104" max="4106" width="5.5703125" customWidth="1"/>
    <col min="4335" max="4335" width="16.42578125" customWidth="1"/>
    <col min="4336" max="4358" width="4.85546875" customWidth="1"/>
    <col min="4359" max="4359" width="6" customWidth="1"/>
    <col min="4360" max="4362" width="5.5703125" customWidth="1"/>
    <col min="4591" max="4591" width="16.42578125" customWidth="1"/>
    <col min="4592" max="4614" width="4.85546875" customWidth="1"/>
    <col min="4615" max="4615" width="6" customWidth="1"/>
    <col min="4616" max="4618" width="5.5703125" customWidth="1"/>
    <col min="4847" max="4847" width="16.42578125" customWidth="1"/>
    <col min="4848" max="4870" width="4.85546875" customWidth="1"/>
    <col min="4871" max="4871" width="6" customWidth="1"/>
    <col min="4872" max="4874" width="5.5703125" customWidth="1"/>
    <col min="5103" max="5103" width="16.42578125" customWidth="1"/>
    <col min="5104" max="5126" width="4.85546875" customWidth="1"/>
    <col min="5127" max="5127" width="6" customWidth="1"/>
    <col min="5128" max="5130" width="5.5703125" customWidth="1"/>
    <col min="5359" max="5359" width="16.42578125" customWidth="1"/>
    <col min="5360" max="5382" width="4.85546875" customWidth="1"/>
    <col min="5383" max="5383" width="6" customWidth="1"/>
    <col min="5384" max="5386" width="5.5703125" customWidth="1"/>
    <col min="5615" max="5615" width="16.42578125" customWidth="1"/>
    <col min="5616" max="5638" width="4.85546875" customWidth="1"/>
    <col min="5639" max="5639" width="6" customWidth="1"/>
    <col min="5640" max="5642" width="5.5703125" customWidth="1"/>
    <col min="5871" max="5871" width="16.42578125" customWidth="1"/>
    <col min="5872" max="5894" width="4.85546875" customWidth="1"/>
    <col min="5895" max="5895" width="6" customWidth="1"/>
    <col min="5896" max="5898" width="5.5703125" customWidth="1"/>
    <col min="6127" max="6127" width="16.42578125" customWidth="1"/>
    <col min="6128" max="6150" width="4.85546875" customWidth="1"/>
    <col min="6151" max="6151" width="6" customWidth="1"/>
    <col min="6152" max="6154" width="5.5703125" customWidth="1"/>
    <col min="6383" max="6383" width="16.42578125" customWidth="1"/>
    <col min="6384" max="6406" width="4.85546875" customWidth="1"/>
    <col min="6407" max="6407" width="6" customWidth="1"/>
    <col min="6408" max="6410" width="5.5703125" customWidth="1"/>
    <col min="6639" max="6639" width="16.42578125" customWidth="1"/>
    <col min="6640" max="6662" width="4.85546875" customWidth="1"/>
    <col min="6663" max="6663" width="6" customWidth="1"/>
    <col min="6664" max="6666" width="5.5703125" customWidth="1"/>
    <col min="6895" max="6895" width="16.42578125" customWidth="1"/>
    <col min="6896" max="6918" width="4.85546875" customWidth="1"/>
    <col min="6919" max="6919" width="6" customWidth="1"/>
    <col min="6920" max="6922" width="5.5703125" customWidth="1"/>
    <col min="7151" max="7151" width="16.42578125" customWidth="1"/>
    <col min="7152" max="7174" width="4.85546875" customWidth="1"/>
    <col min="7175" max="7175" width="6" customWidth="1"/>
    <col min="7176" max="7178" width="5.5703125" customWidth="1"/>
    <col min="7407" max="7407" width="16.42578125" customWidth="1"/>
    <col min="7408" max="7430" width="4.85546875" customWidth="1"/>
    <col min="7431" max="7431" width="6" customWidth="1"/>
    <col min="7432" max="7434" width="5.5703125" customWidth="1"/>
    <col min="7663" max="7663" width="16.42578125" customWidth="1"/>
    <col min="7664" max="7686" width="4.85546875" customWidth="1"/>
    <col min="7687" max="7687" width="6" customWidth="1"/>
    <col min="7688" max="7690" width="5.5703125" customWidth="1"/>
    <col min="7919" max="7919" width="16.42578125" customWidth="1"/>
    <col min="7920" max="7942" width="4.85546875" customWidth="1"/>
    <col min="7943" max="7943" width="6" customWidth="1"/>
    <col min="7944" max="7946" width="5.5703125" customWidth="1"/>
    <col min="8175" max="8175" width="16.42578125" customWidth="1"/>
    <col min="8176" max="8198" width="4.85546875" customWidth="1"/>
    <col min="8199" max="8199" width="6" customWidth="1"/>
    <col min="8200" max="8202" width="5.5703125" customWidth="1"/>
    <col min="8431" max="8431" width="16.42578125" customWidth="1"/>
    <col min="8432" max="8454" width="4.85546875" customWidth="1"/>
    <col min="8455" max="8455" width="6" customWidth="1"/>
    <col min="8456" max="8458" width="5.5703125" customWidth="1"/>
    <col min="8687" max="8687" width="16.42578125" customWidth="1"/>
    <col min="8688" max="8710" width="4.85546875" customWidth="1"/>
    <col min="8711" max="8711" width="6" customWidth="1"/>
    <col min="8712" max="8714" width="5.5703125" customWidth="1"/>
    <col min="8943" max="8943" width="16.42578125" customWidth="1"/>
    <col min="8944" max="8966" width="4.85546875" customWidth="1"/>
    <col min="8967" max="8967" width="6" customWidth="1"/>
    <col min="8968" max="8970" width="5.5703125" customWidth="1"/>
    <col min="9199" max="9199" width="16.42578125" customWidth="1"/>
    <col min="9200" max="9222" width="4.85546875" customWidth="1"/>
    <col min="9223" max="9223" width="6" customWidth="1"/>
    <col min="9224" max="9226" width="5.5703125" customWidth="1"/>
    <col min="9455" max="9455" width="16.42578125" customWidth="1"/>
    <col min="9456" max="9478" width="4.85546875" customWidth="1"/>
    <col min="9479" max="9479" width="6" customWidth="1"/>
    <col min="9480" max="9482" width="5.5703125" customWidth="1"/>
    <col min="9711" max="9711" width="16.42578125" customWidth="1"/>
    <col min="9712" max="9734" width="4.85546875" customWidth="1"/>
    <col min="9735" max="9735" width="6" customWidth="1"/>
    <col min="9736" max="9738" width="5.5703125" customWidth="1"/>
    <col min="9967" max="9967" width="16.42578125" customWidth="1"/>
    <col min="9968" max="9990" width="4.85546875" customWidth="1"/>
    <col min="9991" max="9991" width="6" customWidth="1"/>
    <col min="9992" max="9994" width="5.5703125" customWidth="1"/>
    <col min="10223" max="10223" width="16.42578125" customWidth="1"/>
    <col min="10224" max="10246" width="4.85546875" customWidth="1"/>
    <col min="10247" max="10247" width="6" customWidth="1"/>
    <col min="10248" max="10250" width="5.5703125" customWidth="1"/>
    <col min="10479" max="10479" width="16.42578125" customWidth="1"/>
    <col min="10480" max="10502" width="4.85546875" customWidth="1"/>
    <col min="10503" max="10503" width="6" customWidth="1"/>
    <col min="10504" max="10506" width="5.5703125" customWidth="1"/>
    <col min="10735" max="10735" width="16.42578125" customWidth="1"/>
    <col min="10736" max="10758" width="4.85546875" customWidth="1"/>
    <col min="10759" max="10759" width="6" customWidth="1"/>
    <col min="10760" max="10762" width="5.5703125" customWidth="1"/>
    <col min="10991" max="10991" width="16.42578125" customWidth="1"/>
    <col min="10992" max="11014" width="4.85546875" customWidth="1"/>
    <col min="11015" max="11015" width="6" customWidth="1"/>
    <col min="11016" max="11018" width="5.5703125" customWidth="1"/>
    <col min="11247" max="11247" width="16.42578125" customWidth="1"/>
    <col min="11248" max="11270" width="4.85546875" customWidth="1"/>
    <col min="11271" max="11271" width="6" customWidth="1"/>
    <col min="11272" max="11274" width="5.5703125" customWidth="1"/>
    <col min="11503" max="11503" width="16.42578125" customWidth="1"/>
    <col min="11504" max="11526" width="4.85546875" customWidth="1"/>
    <col min="11527" max="11527" width="6" customWidth="1"/>
    <col min="11528" max="11530" width="5.5703125" customWidth="1"/>
    <col min="11759" max="11759" width="16.42578125" customWidth="1"/>
    <col min="11760" max="11782" width="4.85546875" customWidth="1"/>
    <col min="11783" max="11783" width="6" customWidth="1"/>
    <col min="11784" max="11786" width="5.5703125" customWidth="1"/>
    <col min="12015" max="12015" width="16.42578125" customWidth="1"/>
    <col min="12016" max="12038" width="4.85546875" customWidth="1"/>
    <col min="12039" max="12039" width="6" customWidth="1"/>
    <col min="12040" max="12042" width="5.5703125" customWidth="1"/>
    <col min="12271" max="12271" width="16.42578125" customWidth="1"/>
    <col min="12272" max="12294" width="4.85546875" customWidth="1"/>
    <col min="12295" max="12295" width="6" customWidth="1"/>
    <col min="12296" max="12298" width="5.5703125" customWidth="1"/>
    <col min="12527" max="12527" width="16.42578125" customWidth="1"/>
    <col min="12528" max="12550" width="4.85546875" customWidth="1"/>
    <col min="12551" max="12551" width="6" customWidth="1"/>
    <col min="12552" max="12554" width="5.5703125" customWidth="1"/>
    <col min="12783" max="12783" width="16.42578125" customWidth="1"/>
    <col min="12784" max="12806" width="4.85546875" customWidth="1"/>
    <col min="12807" max="12807" width="6" customWidth="1"/>
    <col min="12808" max="12810" width="5.5703125" customWidth="1"/>
    <col min="13039" max="13039" width="16.42578125" customWidth="1"/>
    <col min="13040" max="13062" width="4.85546875" customWidth="1"/>
    <col min="13063" max="13063" width="6" customWidth="1"/>
    <col min="13064" max="13066" width="5.5703125" customWidth="1"/>
    <col min="13295" max="13295" width="16.42578125" customWidth="1"/>
    <col min="13296" max="13318" width="4.85546875" customWidth="1"/>
    <col min="13319" max="13319" width="6" customWidth="1"/>
    <col min="13320" max="13322" width="5.5703125" customWidth="1"/>
    <col min="13551" max="13551" width="16.42578125" customWidth="1"/>
    <col min="13552" max="13574" width="4.85546875" customWidth="1"/>
    <col min="13575" max="13575" width="6" customWidth="1"/>
    <col min="13576" max="13578" width="5.5703125" customWidth="1"/>
    <col min="13807" max="13807" width="16.42578125" customWidth="1"/>
    <col min="13808" max="13830" width="4.85546875" customWidth="1"/>
    <col min="13831" max="13831" width="6" customWidth="1"/>
    <col min="13832" max="13834" width="5.5703125" customWidth="1"/>
    <col min="14063" max="14063" width="16.42578125" customWidth="1"/>
    <col min="14064" max="14086" width="4.85546875" customWidth="1"/>
    <col min="14087" max="14087" width="6" customWidth="1"/>
    <col min="14088" max="14090" width="5.5703125" customWidth="1"/>
    <col min="14319" max="14319" width="16.42578125" customWidth="1"/>
    <col min="14320" max="14342" width="4.85546875" customWidth="1"/>
    <col min="14343" max="14343" width="6" customWidth="1"/>
    <col min="14344" max="14346" width="5.5703125" customWidth="1"/>
    <col min="14575" max="14575" width="16.42578125" customWidth="1"/>
    <col min="14576" max="14598" width="4.85546875" customWidth="1"/>
    <col min="14599" max="14599" width="6" customWidth="1"/>
    <col min="14600" max="14602" width="5.5703125" customWidth="1"/>
    <col min="14831" max="14831" width="16.42578125" customWidth="1"/>
    <col min="14832" max="14854" width="4.85546875" customWidth="1"/>
    <col min="14855" max="14855" width="6" customWidth="1"/>
    <col min="14856" max="14858" width="5.5703125" customWidth="1"/>
    <col min="15087" max="15087" width="16.42578125" customWidth="1"/>
    <col min="15088" max="15110" width="4.85546875" customWidth="1"/>
    <col min="15111" max="15111" width="6" customWidth="1"/>
    <col min="15112" max="15114" width="5.5703125" customWidth="1"/>
    <col min="15343" max="15343" width="16.42578125" customWidth="1"/>
    <col min="15344" max="15366" width="4.85546875" customWidth="1"/>
    <col min="15367" max="15367" width="6" customWidth="1"/>
    <col min="15368" max="15370" width="5.5703125" customWidth="1"/>
    <col min="15599" max="15599" width="16.42578125" customWidth="1"/>
    <col min="15600" max="15622" width="4.85546875" customWidth="1"/>
    <col min="15623" max="15623" width="6" customWidth="1"/>
    <col min="15624" max="15626" width="5.5703125" customWidth="1"/>
    <col min="15855" max="15855" width="16.42578125" customWidth="1"/>
    <col min="15856" max="15878" width="4.85546875" customWidth="1"/>
    <col min="15879" max="15879" width="6" customWidth="1"/>
    <col min="15880" max="15882" width="5.5703125" customWidth="1"/>
    <col min="16111" max="16111" width="16.42578125" customWidth="1"/>
    <col min="16112" max="16134" width="4.85546875" customWidth="1"/>
    <col min="16135" max="16135" width="6" customWidth="1"/>
    <col min="16136" max="16138" width="5.5703125" customWidth="1"/>
  </cols>
  <sheetData>
    <row r="1" spans="1:24" ht="37.5" customHeight="1">
      <c r="A1" s="737" t="s">
        <v>237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737"/>
      <c r="Q1" s="737"/>
      <c r="R1" s="737"/>
      <c r="S1" s="737"/>
      <c r="T1" s="737"/>
      <c r="U1" s="737"/>
      <c r="V1" s="737"/>
      <c r="W1" s="737"/>
      <c r="X1" s="737"/>
    </row>
    <row r="2" spans="1:24" ht="27" customHeight="1" thickBot="1">
      <c r="A2" s="795" t="s">
        <v>238</v>
      </c>
      <c r="B2" s="795"/>
      <c r="C2" s="795"/>
      <c r="D2" s="795"/>
      <c r="E2" s="795"/>
      <c r="F2" s="795"/>
      <c r="G2" s="795"/>
      <c r="H2" s="795"/>
      <c r="I2" s="795"/>
      <c r="J2" s="795"/>
      <c r="K2" s="795"/>
      <c r="L2" s="795"/>
      <c r="M2" s="795"/>
      <c r="N2" s="795"/>
      <c r="O2" s="795"/>
      <c r="P2" s="795"/>
      <c r="Q2" s="795"/>
      <c r="R2" s="795"/>
      <c r="S2" s="795"/>
      <c r="T2" s="795"/>
      <c r="U2" s="795"/>
      <c r="V2" s="795"/>
      <c r="W2" s="795"/>
      <c r="X2" s="795"/>
    </row>
    <row r="3" spans="1:24" ht="39" customHeight="1" thickTop="1">
      <c r="A3" s="796" t="s">
        <v>239</v>
      </c>
      <c r="B3" s="667" t="s">
        <v>240</v>
      </c>
      <c r="C3" s="667"/>
      <c r="D3" s="667" t="s">
        <v>241</v>
      </c>
      <c r="E3" s="667"/>
      <c r="F3" s="667" t="s">
        <v>242</v>
      </c>
      <c r="G3" s="667"/>
      <c r="H3" s="667" t="s">
        <v>243</v>
      </c>
      <c r="I3" s="667"/>
      <c r="J3" s="667" t="s">
        <v>186</v>
      </c>
      <c r="K3" s="667"/>
      <c r="L3" s="667" t="s">
        <v>187</v>
      </c>
      <c r="M3" s="667"/>
      <c r="N3" s="667" t="s">
        <v>188</v>
      </c>
      <c r="O3" s="667"/>
      <c r="P3" s="667" t="s">
        <v>189</v>
      </c>
      <c r="Q3" s="667"/>
      <c r="R3" s="667" t="s">
        <v>190</v>
      </c>
      <c r="S3" s="667"/>
      <c r="T3" s="667" t="s">
        <v>150</v>
      </c>
      <c r="U3" s="667"/>
      <c r="V3" s="732" t="s">
        <v>23</v>
      </c>
      <c r="W3" s="732"/>
      <c r="X3" s="732"/>
    </row>
    <row r="4" spans="1:24" ht="30" customHeight="1" thickBot="1">
      <c r="A4" s="797"/>
      <c r="B4" s="37" t="s">
        <v>16</v>
      </c>
      <c r="C4" s="37" t="s">
        <v>17</v>
      </c>
      <c r="D4" s="37" t="s">
        <v>16</v>
      </c>
      <c r="E4" s="37" t="s">
        <v>17</v>
      </c>
      <c r="F4" s="37" t="s">
        <v>16</v>
      </c>
      <c r="G4" s="37" t="s">
        <v>17</v>
      </c>
      <c r="H4" s="37" t="s">
        <v>16</v>
      </c>
      <c r="I4" s="37" t="s">
        <v>17</v>
      </c>
      <c r="J4" s="37" t="s">
        <v>16</v>
      </c>
      <c r="K4" s="37" t="s">
        <v>17</v>
      </c>
      <c r="L4" s="37" t="s">
        <v>16</v>
      </c>
      <c r="M4" s="37" t="s">
        <v>17</v>
      </c>
      <c r="N4" s="37" t="s">
        <v>16</v>
      </c>
      <c r="O4" s="37" t="s">
        <v>17</v>
      </c>
      <c r="P4" s="37" t="s">
        <v>16</v>
      </c>
      <c r="Q4" s="37" t="s">
        <v>17</v>
      </c>
      <c r="R4" s="37" t="s">
        <v>16</v>
      </c>
      <c r="S4" s="37" t="s">
        <v>17</v>
      </c>
      <c r="T4" s="37" t="s">
        <v>16</v>
      </c>
      <c r="U4" s="37" t="s">
        <v>17</v>
      </c>
      <c r="V4" s="37" t="s">
        <v>16</v>
      </c>
      <c r="W4" s="37" t="s">
        <v>17</v>
      </c>
      <c r="X4" s="37" t="s">
        <v>18</v>
      </c>
    </row>
    <row r="5" spans="1:24" ht="45.75" customHeight="1">
      <c r="A5" s="160" t="s">
        <v>244</v>
      </c>
      <c r="B5" s="217">
        <v>0</v>
      </c>
      <c r="C5" s="217">
        <v>0</v>
      </c>
      <c r="D5" s="217">
        <v>0</v>
      </c>
      <c r="E5" s="217">
        <v>0</v>
      </c>
      <c r="F5" s="217">
        <v>0</v>
      </c>
      <c r="G5" s="217">
        <v>0</v>
      </c>
      <c r="H5" s="217">
        <v>0</v>
      </c>
      <c r="I5" s="217">
        <v>4</v>
      </c>
      <c r="J5" s="217">
        <v>5</v>
      </c>
      <c r="K5" s="217">
        <v>8</v>
      </c>
      <c r="L5" s="217">
        <v>12</v>
      </c>
      <c r="M5" s="217">
        <v>13</v>
      </c>
      <c r="N5" s="217">
        <v>0</v>
      </c>
      <c r="O5" s="217">
        <v>1</v>
      </c>
      <c r="P5" s="217">
        <v>3</v>
      </c>
      <c r="Q5" s="217">
        <v>0</v>
      </c>
      <c r="R5" s="217">
        <v>5</v>
      </c>
      <c r="S5" s="217">
        <v>0</v>
      </c>
      <c r="T5" s="217">
        <v>0</v>
      </c>
      <c r="U5" s="217">
        <v>0</v>
      </c>
      <c r="V5" s="161">
        <f>SUM(T5,R5,P5,N5,L5,J5,H5,F5,D5,B5)</f>
        <v>25</v>
      </c>
      <c r="W5" s="161">
        <f>SUM(U5,S5,Q5,O5,M5,K5,I5,G5,E5,C5)</f>
        <v>26</v>
      </c>
      <c r="X5" s="161">
        <f>SUM(V5:W5)</f>
        <v>51</v>
      </c>
    </row>
    <row r="6" spans="1:24" ht="45.75" customHeight="1">
      <c r="A6" s="163" t="s">
        <v>245</v>
      </c>
      <c r="B6" s="218">
        <v>0</v>
      </c>
      <c r="C6" s="218">
        <v>0</v>
      </c>
      <c r="D6" s="218">
        <v>0</v>
      </c>
      <c r="E6" s="218">
        <v>0</v>
      </c>
      <c r="F6" s="218">
        <v>0</v>
      </c>
      <c r="G6" s="218">
        <v>0</v>
      </c>
      <c r="H6" s="218">
        <v>10</v>
      </c>
      <c r="I6" s="218">
        <v>7</v>
      </c>
      <c r="J6" s="218">
        <v>6</v>
      </c>
      <c r="K6" s="218">
        <v>6</v>
      </c>
      <c r="L6" s="218">
        <v>19</v>
      </c>
      <c r="M6" s="218">
        <v>7</v>
      </c>
      <c r="N6" s="218">
        <v>1</v>
      </c>
      <c r="O6" s="218">
        <v>0</v>
      </c>
      <c r="P6" s="218">
        <v>3</v>
      </c>
      <c r="Q6" s="218">
        <v>1</v>
      </c>
      <c r="R6" s="218">
        <v>1</v>
      </c>
      <c r="S6" s="218">
        <v>0</v>
      </c>
      <c r="T6" s="218">
        <v>0</v>
      </c>
      <c r="U6" s="218">
        <v>0</v>
      </c>
      <c r="V6" s="43">
        <f t="shared" ref="V6:W10" si="0">SUM(T6,R6,P6,N6,L6,J6,H6,F6,D6,B6)</f>
        <v>40</v>
      </c>
      <c r="W6" s="43">
        <f t="shared" si="0"/>
        <v>21</v>
      </c>
      <c r="X6" s="43">
        <f t="shared" ref="X6:X10" si="1">SUM(V6:W6)</f>
        <v>61</v>
      </c>
    </row>
    <row r="7" spans="1:24" ht="45.75" customHeight="1">
      <c r="A7" s="163" t="s">
        <v>246</v>
      </c>
      <c r="B7" s="218">
        <v>6</v>
      </c>
      <c r="C7" s="218">
        <v>0</v>
      </c>
      <c r="D7" s="218">
        <v>39</v>
      </c>
      <c r="E7" s="218">
        <v>0</v>
      </c>
      <c r="F7" s="218">
        <v>35</v>
      </c>
      <c r="G7" s="218">
        <v>2</v>
      </c>
      <c r="H7" s="218">
        <v>55</v>
      </c>
      <c r="I7" s="218">
        <v>1</v>
      </c>
      <c r="J7" s="218">
        <v>89</v>
      </c>
      <c r="K7" s="218">
        <v>20</v>
      </c>
      <c r="L7" s="218">
        <v>143</v>
      </c>
      <c r="M7" s="218">
        <v>58</v>
      </c>
      <c r="N7" s="218">
        <v>1</v>
      </c>
      <c r="O7" s="218">
        <v>1</v>
      </c>
      <c r="P7" s="218">
        <v>13</v>
      </c>
      <c r="Q7" s="218">
        <v>1</v>
      </c>
      <c r="R7" s="218">
        <v>4</v>
      </c>
      <c r="S7" s="218">
        <v>0</v>
      </c>
      <c r="T7" s="218">
        <v>0</v>
      </c>
      <c r="U7" s="218">
        <v>0</v>
      </c>
      <c r="V7" s="43">
        <f t="shared" si="0"/>
        <v>385</v>
      </c>
      <c r="W7" s="43">
        <f t="shared" si="0"/>
        <v>83</v>
      </c>
      <c r="X7" s="43">
        <f t="shared" si="1"/>
        <v>468</v>
      </c>
    </row>
    <row r="8" spans="1:24" ht="45.75" customHeight="1">
      <c r="A8" s="163" t="s">
        <v>247</v>
      </c>
      <c r="B8" s="218">
        <v>12</v>
      </c>
      <c r="C8" s="218">
        <v>1</v>
      </c>
      <c r="D8" s="218">
        <v>39</v>
      </c>
      <c r="E8" s="218">
        <v>10</v>
      </c>
      <c r="F8" s="218">
        <v>20</v>
      </c>
      <c r="G8" s="218">
        <v>10</v>
      </c>
      <c r="H8" s="218">
        <v>46</v>
      </c>
      <c r="I8" s="218">
        <v>46</v>
      </c>
      <c r="J8" s="218">
        <v>33</v>
      </c>
      <c r="K8" s="218">
        <v>50</v>
      </c>
      <c r="L8" s="218">
        <v>180</v>
      </c>
      <c r="M8" s="218">
        <v>105</v>
      </c>
      <c r="N8" s="218">
        <v>1</v>
      </c>
      <c r="O8" s="218">
        <v>1</v>
      </c>
      <c r="P8" s="218">
        <v>5</v>
      </c>
      <c r="Q8" s="218">
        <v>0</v>
      </c>
      <c r="R8" s="218">
        <v>2</v>
      </c>
      <c r="S8" s="218">
        <v>1</v>
      </c>
      <c r="T8" s="218">
        <v>0</v>
      </c>
      <c r="U8" s="218">
        <v>0</v>
      </c>
      <c r="V8" s="43">
        <f t="shared" si="0"/>
        <v>338</v>
      </c>
      <c r="W8" s="43">
        <f t="shared" si="0"/>
        <v>224</v>
      </c>
      <c r="X8" s="43">
        <f t="shared" si="1"/>
        <v>562</v>
      </c>
    </row>
    <row r="9" spans="1:24" ht="45.75" customHeight="1">
      <c r="A9" s="160" t="s">
        <v>248</v>
      </c>
      <c r="B9" s="217">
        <v>58</v>
      </c>
      <c r="C9" s="217">
        <v>7</v>
      </c>
      <c r="D9" s="217">
        <v>80</v>
      </c>
      <c r="E9" s="217">
        <v>7</v>
      </c>
      <c r="F9" s="217">
        <v>13</v>
      </c>
      <c r="G9" s="217">
        <v>8</v>
      </c>
      <c r="H9" s="217">
        <v>6</v>
      </c>
      <c r="I9" s="217">
        <v>2</v>
      </c>
      <c r="J9" s="217">
        <v>8</v>
      </c>
      <c r="K9" s="217">
        <v>0</v>
      </c>
      <c r="L9" s="217">
        <v>0</v>
      </c>
      <c r="M9" s="217">
        <v>0</v>
      </c>
      <c r="N9" s="217">
        <v>0</v>
      </c>
      <c r="O9" s="217">
        <v>0</v>
      </c>
      <c r="P9" s="217">
        <v>0</v>
      </c>
      <c r="Q9" s="217">
        <v>0</v>
      </c>
      <c r="R9" s="217">
        <v>0</v>
      </c>
      <c r="S9" s="217">
        <v>0</v>
      </c>
      <c r="T9" s="217">
        <v>0</v>
      </c>
      <c r="U9" s="217">
        <v>0</v>
      </c>
      <c r="V9" s="161">
        <f t="shared" si="0"/>
        <v>165</v>
      </c>
      <c r="W9" s="161">
        <f t="shared" si="0"/>
        <v>24</v>
      </c>
      <c r="X9" s="43">
        <f t="shared" si="1"/>
        <v>189</v>
      </c>
    </row>
    <row r="10" spans="1:24" ht="45.75" customHeight="1" thickBot="1">
      <c r="A10" s="168" t="s">
        <v>23</v>
      </c>
      <c r="B10" s="219">
        <f>SUM(B5:B9)</f>
        <v>76</v>
      </c>
      <c r="C10" s="219">
        <f t="shared" ref="C10:U10" si="2">SUM(C5:C9)</f>
        <v>8</v>
      </c>
      <c r="D10" s="219">
        <f t="shared" si="2"/>
        <v>158</v>
      </c>
      <c r="E10" s="219">
        <f t="shared" si="2"/>
        <v>17</v>
      </c>
      <c r="F10" s="219">
        <f t="shared" si="2"/>
        <v>68</v>
      </c>
      <c r="G10" s="219">
        <f t="shared" si="2"/>
        <v>20</v>
      </c>
      <c r="H10" s="219">
        <f t="shared" si="2"/>
        <v>117</v>
      </c>
      <c r="I10" s="219">
        <f t="shared" si="2"/>
        <v>60</v>
      </c>
      <c r="J10" s="219">
        <f t="shared" si="2"/>
        <v>141</v>
      </c>
      <c r="K10" s="219">
        <f t="shared" si="2"/>
        <v>84</v>
      </c>
      <c r="L10" s="219">
        <f t="shared" si="2"/>
        <v>354</v>
      </c>
      <c r="M10" s="219">
        <f t="shared" si="2"/>
        <v>183</v>
      </c>
      <c r="N10" s="219">
        <f t="shared" si="2"/>
        <v>3</v>
      </c>
      <c r="O10" s="219">
        <f t="shared" si="2"/>
        <v>3</v>
      </c>
      <c r="P10" s="219">
        <f t="shared" si="2"/>
        <v>24</v>
      </c>
      <c r="Q10" s="219">
        <f t="shared" si="2"/>
        <v>2</v>
      </c>
      <c r="R10" s="219">
        <f t="shared" si="2"/>
        <v>12</v>
      </c>
      <c r="S10" s="219">
        <f t="shared" si="2"/>
        <v>1</v>
      </c>
      <c r="T10" s="219">
        <f t="shared" si="2"/>
        <v>0</v>
      </c>
      <c r="U10" s="219">
        <f t="shared" si="2"/>
        <v>0</v>
      </c>
      <c r="V10" s="197">
        <f t="shared" si="0"/>
        <v>953</v>
      </c>
      <c r="W10" s="197">
        <f t="shared" si="0"/>
        <v>378</v>
      </c>
      <c r="X10" s="197">
        <f t="shared" si="1"/>
        <v>1331</v>
      </c>
    </row>
    <row r="11" spans="1:24" ht="13.5" thickTop="1"/>
  </sheetData>
  <mergeCells count="14">
    <mergeCell ref="P3:Q3"/>
    <mergeCell ref="R3:S3"/>
    <mergeCell ref="T3:U3"/>
    <mergeCell ref="V3:X3"/>
    <mergeCell ref="A1:X1"/>
    <mergeCell ref="A2:X2"/>
    <mergeCell ref="A3:A4"/>
    <mergeCell ref="B3:C3"/>
    <mergeCell ref="D3:E3"/>
    <mergeCell ref="F3:G3"/>
    <mergeCell ref="H3:I3"/>
    <mergeCell ref="J3:K3"/>
    <mergeCell ref="L3:M3"/>
    <mergeCell ref="N3:O3"/>
  </mergeCells>
  <printOptions horizontalCentered="1"/>
  <pageMargins left="1" right="1" top="1" bottom="1" header="1" footer="1"/>
  <pageSetup paperSize="9" scale="85" firstPageNumber="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5:L16"/>
  <sheetViews>
    <sheetView rightToLeft="1" view="pageBreakPreview" zoomScale="60" workbookViewId="0">
      <selection activeCell="S16" sqref="S16"/>
    </sheetView>
  </sheetViews>
  <sheetFormatPr defaultRowHeight="12.75"/>
  <cols>
    <col min="1" max="16384" width="9.140625" style="221"/>
  </cols>
  <sheetData>
    <row r="15" spans="1:12" ht="90">
      <c r="A15" s="798" t="s">
        <v>249</v>
      </c>
      <c r="B15" s="798"/>
      <c r="C15" s="798"/>
      <c r="D15" s="798"/>
      <c r="E15" s="798"/>
      <c r="F15" s="798"/>
      <c r="G15" s="798"/>
      <c r="H15" s="798"/>
      <c r="I15" s="798"/>
      <c r="J15" s="220"/>
      <c r="K15" s="220"/>
      <c r="L15" s="220"/>
    </row>
    <row r="16" spans="1:12" ht="78" customHeight="1">
      <c r="A16" s="799" t="s">
        <v>250</v>
      </c>
      <c r="B16" s="799"/>
      <c r="C16" s="799"/>
      <c r="D16" s="799"/>
      <c r="E16" s="799"/>
      <c r="F16" s="799"/>
      <c r="G16" s="799"/>
      <c r="H16" s="799"/>
      <c r="I16" s="799"/>
    </row>
  </sheetData>
  <mergeCells count="2">
    <mergeCell ref="A15:I15"/>
    <mergeCell ref="A16:I16"/>
  </mergeCells>
  <printOptions horizontalCentered="1"/>
  <pageMargins left="0.74803149606299202" right="0.74803149606299202" top="0.98425196850393704" bottom="0.98425196850393704" header="0.511811023622047" footer="0.511811023622047"/>
  <pageSetup paperSize="9" scale="90" firstPageNumber="46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63"/>
  <sheetViews>
    <sheetView rightToLeft="1" view="pageBreakPreview" zoomScale="90" zoomScaleNormal="100" zoomScaleSheetLayoutView="90" workbookViewId="0">
      <selection activeCell="O18" sqref="O18"/>
    </sheetView>
  </sheetViews>
  <sheetFormatPr defaultRowHeight="12.75"/>
  <cols>
    <col min="1" max="1" width="15" style="2" customWidth="1"/>
    <col min="2" max="2" width="20.28515625" style="2" customWidth="1"/>
    <col min="3" max="17" width="8.140625" style="2" customWidth="1"/>
    <col min="18" max="16384" width="9.140625" style="2"/>
  </cols>
  <sheetData>
    <row r="1" spans="1:18" ht="19.5" customHeight="1"/>
    <row r="2" spans="1:18" ht="33.75" customHeight="1">
      <c r="A2" s="817" t="s">
        <v>251</v>
      </c>
      <c r="B2" s="817"/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817"/>
    </row>
    <row r="3" spans="1:18" ht="21" customHeight="1" thickBot="1">
      <c r="A3" s="811" t="s">
        <v>252</v>
      </c>
      <c r="B3" s="811"/>
      <c r="C3" s="811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 t="s">
        <v>133</v>
      </c>
    </row>
    <row r="4" spans="1:18" ht="27.75" customHeight="1" thickTop="1">
      <c r="A4" s="675" t="s">
        <v>24</v>
      </c>
      <c r="B4" s="675" t="s">
        <v>253</v>
      </c>
      <c r="C4" s="813" t="s">
        <v>254</v>
      </c>
      <c r="D4" s="675" t="s">
        <v>255</v>
      </c>
      <c r="E4" s="675"/>
      <c r="F4" s="675" t="s">
        <v>256</v>
      </c>
      <c r="G4" s="675"/>
      <c r="H4" s="675" t="s">
        <v>257</v>
      </c>
      <c r="I4" s="675"/>
      <c r="J4" s="675" t="s">
        <v>258</v>
      </c>
      <c r="K4" s="675"/>
      <c r="L4" s="675" t="s">
        <v>259</v>
      </c>
      <c r="M4" s="675"/>
      <c r="N4" s="675" t="s">
        <v>260</v>
      </c>
      <c r="O4" s="675"/>
      <c r="P4" s="675" t="s">
        <v>161</v>
      </c>
      <c r="Q4" s="675"/>
      <c r="R4" s="675"/>
    </row>
    <row r="5" spans="1:18" ht="22.5" customHeight="1" thickBot="1">
      <c r="A5" s="812"/>
      <c r="B5" s="812"/>
      <c r="C5" s="814"/>
      <c r="D5" s="223" t="s">
        <v>16</v>
      </c>
      <c r="E5" s="223" t="s">
        <v>17</v>
      </c>
      <c r="F5" s="223" t="s">
        <v>16</v>
      </c>
      <c r="G5" s="223" t="s">
        <v>17</v>
      </c>
      <c r="H5" s="223" t="s">
        <v>16</v>
      </c>
      <c r="I5" s="223" t="s">
        <v>17</v>
      </c>
      <c r="J5" s="223" t="s">
        <v>16</v>
      </c>
      <c r="K5" s="223" t="s">
        <v>17</v>
      </c>
      <c r="L5" s="223" t="s">
        <v>16</v>
      </c>
      <c r="M5" s="223" t="s">
        <v>17</v>
      </c>
      <c r="N5" s="223" t="s">
        <v>16</v>
      </c>
      <c r="O5" s="223" t="s">
        <v>17</v>
      </c>
      <c r="P5" s="223" t="s">
        <v>16</v>
      </c>
      <c r="Q5" s="223" t="s">
        <v>17</v>
      </c>
      <c r="R5" s="223" t="s">
        <v>18</v>
      </c>
    </row>
    <row r="6" spans="1:18" ht="18.75" customHeight="1">
      <c r="A6" s="816" t="s">
        <v>99</v>
      </c>
      <c r="B6" s="806" t="s">
        <v>261</v>
      </c>
      <c r="C6" s="224" t="s">
        <v>163</v>
      </c>
      <c r="D6" s="225">
        <v>9</v>
      </c>
      <c r="E6" s="225">
        <v>6</v>
      </c>
      <c r="F6" s="225">
        <v>0</v>
      </c>
      <c r="G6" s="225">
        <v>0</v>
      </c>
      <c r="H6" s="225">
        <v>0</v>
      </c>
      <c r="I6" s="225">
        <v>0</v>
      </c>
      <c r="J6" s="225">
        <v>0</v>
      </c>
      <c r="K6" s="225">
        <v>0</v>
      </c>
      <c r="L6" s="225">
        <v>0</v>
      </c>
      <c r="M6" s="225">
        <v>0</v>
      </c>
      <c r="N6" s="225">
        <v>0</v>
      </c>
      <c r="O6" s="225">
        <v>0</v>
      </c>
      <c r="P6" s="225">
        <f>SUM(N6,L6,J6,H6,F6,D6)</f>
        <v>9</v>
      </c>
      <c r="Q6" s="226">
        <f>SUM(O6,M6,K6,I6,G6,E6)</f>
        <v>6</v>
      </c>
      <c r="R6" s="227">
        <f>SUM(P6:Q6)</f>
        <v>15</v>
      </c>
    </row>
    <row r="7" spans="1:18" ht="18.75" customHeight="1">
      <c r="A7" s="803"/>
      <c r="B7" s="803"/>
      <c r="C7" s="224" t="s">
        <v>164</v>
      </c>
      <c r="D7" s="225">
        <v>8</v>
      </c>
      <c r="E7" s="225">
        <v>5</v>
      </c>
      <c r="F7" s="225">
        <v>0</v>
      </c>
      <c r="G7" s="225">
        <v>0</v>
      </c>
      <c r="H7" s="225">
        <v>0</v>
      </c>
      <c r="I7" s="225">
        <v>0</v>
      </c>
      <c r="J7" s="225">
        <v>0</v>
      </c>
      <c r="K7" s="225">
        <v>0</v>
      </c>
      <c r="L7" s="225">
        <v>0</v>
      </c>
      <c r="M7" s="225">
        <v>0</v>
      </c>
      <c r="N7" s="225">
        <v>0</v>
      </c>
      <c r="O7" s="225">
        <v>0</v>
      </c>
      <c r="P7" s="225">
        <f t="shared" ref="P7:Q28" si="0">SUM(N7,L7,J7,H7,F7,D7)</f>
        <v>8</v>
      </c>
      <c r="Q7" s="225">
        <f t="shared" si="0"/>
        <v>5</v>
      </c>
      <c r="R7" s="227">
        <f t="shared" ref="R7:R28" si="1">SUM(P7:Q7)</f>
        <v>13</v>
      </c>
    </row>
    <row r="8" spans="1:18" ht="18.75" customHeight="1">
      <c r="A8" s="803"/>
      <c r="B8" s="803"/>
      <c r="C8" s="228" t="s">
        <v>165</v>
      </c>
      <c r="D8" s="229">
        <v>1</v>
      </c>
      <c r="E8" s="229">
        <v>1</v>
      </c>
      <c r="F8" s="225">
        <v>0</v>
      </c>
      <c r="G8" s="225">
        <v>0</v>
      </c>
      <c r="H8" s="225">
        <v>0</v>
      </c>
      <c r="I8" s="225">
        <v>0</v>
      </c>
      <c r="J8" s="225">
        <v>0</v>
      </c>
      <c r="K8" s="225">
        <v>0</v>
      </c>
      <c r="L8" s="225">
        <v>0</v>
      </c>
      <c r="M8" s="225">
        <v>0</v>
      </c>
      <c r="N8" s="225">
        <v>0</v>
      </c>
      <c r="O8" s="225">
        <v>0</v>
      </c>
      <c r="P8" s="225">
        <f t="shared" si="0"/>
        <v>1</v>
      </c>
      <c r="Q8" s="225">
        <f t="shared" si="0"/>
        <v>1</v>
      </c>
      <c r="R8" s="227">
        <f t="shared" si="1"/>
        <v>2</v>
      </c>
    </row>
    <row r="9" spans="1:18" ht="18.75" customHeight="1">
      <c r="A9" s="808" t="s">
        <v>262</v>
      </c>
      <c r="B9" s="808" t="s">
        <v>263</v>
      </c>
      <c r="C9" s="224" t="s">
        <v>163</v>
      </c>
      <c r="D9" s="230">
        <v>15</v>
      </c>
      <c r="E9" s="230">
        <v>6</v>
      </c>
      <c r="F9" s="230">
        <v>0</v>
      </c>
      <c r="G9" s="230">
        <v>0</v>
      </c>
      <c r="H9" s="230">
        <v>0</v>
      </c>
      <c r="I9" s="230">
        <v>0</v>
      </c>
      <c r="J9" s="230">
        <v>2</v>
      </c>
      <c r="K9" s="230">
        <v>0</v>
      </c>
      <c r="L9" s="230">
        <v>0</v>
      </c>
      <c r="M9" s="230">
        <v>0</v>
      </c>
      <c r="N9" s="230">
        <v>0</v>
      </c>
      <c r="O9" s="230">
        <v>0</v>
      </c>
      <c r="P9" s="230">
        <f t="shared" si="0"/>
        <v>17</v>
      </c>
      <c r="Q9" s="230">
        <f t="shared" si="0"/>
        <v>6</v>
      </c>
      <c r="R9" s="231">
        <f t="shared" si="1"/>
        <v>23</v>
      </c>
    </row>
    <row r="10" spans="1:18" ht="18.75" customHeight="1">
      <c r="A10" s="808"/>
      <c r="B10" s="808"/>
      <c r="C10" s="224" t="s">
        <v>164</v>
      </c>
      <c r="D10" s="230">
        <v>14</v>
      </c>
      <c r="E10" s="230">
        <v>7</v>
      </c>
      <c r="F10" s="230">
        <v>10</v>
      </c>
      <c r="G10" s="230">
        <v>11</v>
      </c>
      <c r="H10" s="230">
        <v>9</v>
      </c>
      <c r="I10" s="230">
        <v>8</v>
      </c>
      <c r="J10" s="230">
        <v>5</v>
      </c>
      <c r="K10" s="230">
        <v>2</v>
      </c>
      <c r="L10" s="230">
        <v>5</v>
      </c>
      <c r="M10" s="230">
        <v>3</v>
      </c>
      <c r="N10" s="230">
        <v>1</v>
      </c>
      <c r="O10" s="230">
        <v>8</v>
      </c>
      <c r="P10" s="230">
        <f t="shared" si="0"/>
        <v>44</v>
      </c>
      <c r="Q10" s="230">
        <f t="shared" si="0"/>
        <v>39</v>
      </c>
      <c r="R10" s="231">
        <f t="shared" si="1"/>
        <v>83</v>
      </c>
    </row>
    <row r="11" spans="1:18" ht="18.75" customHeight="1">
      <c r="A11" s="808"/>
      <c r="B11" s="808"/>
      <c r="C11" s="224" t="s">
        <v>165</v>
      </c>
      <c r="D11" s="230">
        <v>6</v>
      </c>
      <c r="E11" s="230">
        <v>5</v>
      </c>
      <c r="F11" s="230">
        <v>1</v>
      </c>
      <c r="G11" s="230">
        <v>1</v>
      </c>
      <c r="H11" s="230">
        <v>0</v>
      </c>
      <c r="I11" s="230">
        <v>0</v>
      </c>
      <c r="J11" s="230">
        <v>0</v>
      </c>
      <c r="K11" s="230">
        <v>0</v>
      </c>
      <c r="L11" s="230">
        <v>0</v>
      </c>
      <c r="M11" s="230">
        <v>0</v>
      </c>
      <c r="N11" s="230">
        <v>1</v>
      </c>
      <c r="O11" s="230">
        <v>0</v>
      </c>
      <c r="P11" s="230">
        <f t="shared" si="0"/>
        <v>8</v>
      </c>
      <c r="Q11" s="230">
        <f t="shared" si="0"/>
        <v>6</v>
      </c>
      <c r="R11" s="231">
        <f t="shared" si="1"/>
        <v>14</v>
      </c>
    </row>
    <row r="12" spans="1:18" ht="18.75" customHeight="1">
      <c r="A12" s="806" t="s">
        <v>264</v>
      </c>
      <c r="B12" s="808" t="s">
        <v>261</v>
      </c>
      <c r="C12" s="224" t="s">
        <v>163</v>
      </c>
      <c r="D12" s="230">
        <v>1</v>
      </c>
      <c r="E12" s="230">
        <v>0</v>
      </c>
      <c r="F12" s="230">
        <v>0</v>
      </c>
      <c r="G12" s="230">
        <v>0</v>
      </c>
      <c r="H12" s="230">
        <v>0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f t="shared" si="0"/>
        <v>1</v>
      </c>
      <c r="Q12" s="230">
        <f t="shared" si="0"/>
        <v>0</v>
      </c>
      <c r="R12" s="231">
        <f t="shared" si="1"/>
        <v>1</v>
      </c>
    </row>
    <row r="13" spans="1:18" ht="18.75" customHeight="1">
      <c r="A13" s="803"/>
      <c r="B13" s="808"/>
      <c r="C13" s="224" t="s">
        <v>164</v>
      </c>
      <c r="D13" s="230">
        <v>1</v>
      </c>
      <c r="E13" s="230">
        <v>0</v>
      </c>
      <c r="F13" s="230">
        <v>4</v>
      </c>
      <c r="G13" s="230">
        <v>0</v>
      </c>
      <c r="H13" s="230">
        <v>0</v>
      </c>
      <c r="I13" s="230">
        <v>0</v>
      </c>
      <c r="J13" s="230">
        <v>0</v>
      </c>
      <c r="K13" s="230">
        <v>0</v>
      </c>
      <c r="L13" s="230">
        <v>0</v>
      </c>
      <c r="M13" s="230">
        <v>0</v>
      </c>
      <c r="N13" s="230">
        <v>0</v>
      </c>
      <c r="O13" s="230">
        <v>0</v>
      </c>
      <c r="P13" s="230">
        <f t="shared" si="0"/>
        <v>5</v>
      </c>
      <c r="Q13" s="230">
        <f t="shared" si="0"/>
        <v>0</v>
      </c>
      <c r="R13" s="231">
        <f t="shared" si="1"/>
        <v>5</v>
      </c>
    </row>
    <row r="14" spans="1:18" ht="18.75" customHeight="1">
      <c r="A14" s="803"/>
      <c r="B14" s="808"/>
      <c r="C14" s="224" t="s">
        <v>165</v>
      </c>
      <c r="D14" s="230">
        <v>0</v>
      </c>
      <c r="E14" s="230">
        <v>0</v>
      </c>
      <c r="F14" s="230">
        <v>0</v>
      </c>
      <c r="G14" s="230">
        <v>0</v>
      </c>
      <c r="H14" s="230">
        <v>0</v>
      </c>
      <c r="I14" s="230">
        <v>0</v>
      </c>
      <c r="J14" s="230">
        <v>0</v>
      </c>
      <c r="K14" s="230">
        <v>0</v>
      </c>
      <c r="L14" s="230">
        <v>0</v>
      </c>
      <c r="M14" s="230">
        <v>0</v>
      </c>
      <c r="N14" s="230">
        <v>0</v>
      </c>
      <c r="O14" s="230">
        <v>0</v>
      </c>
      <c r="P14" s="230">
        <v>0</v>
      </c>
      <c r="Q14" s="230">
        <v>0</v>
      </c>
      <c r="R14" s="230">
        <v>0</v>
      </c>
    </row>
    <row r="15" spans="1:18" ht="18.75" customHeight="1">
      <c r="A15" s="803"/>
      <c r="B15" s="806" t="s">
        <v>265</v>
      </c>
      <c r="C15" s="224" t="s">
        <v>266</v>
      </c>
      <c r="D15" s="230">
        <v>0</v>
      </c>
      <c r="E15" s="230">
        <v>2</v>
      </c>
      <c r="F15" s="230">
        <v>0</v>
      </c>
      <c r="G15" s="230">
        <v>0</v>
      </c>
      <c r="H15" s="230">
        <v>0</v>
      </c>
      <c r="I15" s="230">
        <v>0</v>
      </c>
      <c r="J15" s="230">
        <v>0</v>
      </c>
      <c r="K15" s="230">
        <v>0</v>
      </c>
      <c r="L15" s="230">
        <v>0</v>
      </c>
      <c r="M15" s="230">
        <v>0</v>
      </c>
      <c r="N15" s="230">
        <v>0</v>
      </c>
      <c r="O15" s="230">
        <v>0</v>
      </c>
      <c r="P15" s="230">
        <f t="shared" si="0"/>
        <v>0</v>
      </c>
      <c r="Q15" s="232">
        <f t="shared" si="0"/>
        <v>2</v>
      </c>
      <c r="R15" s="231">
        <f t="shared" si="1"/>
        <v>2</v>
      </c>
    </row>
    <row r="16" spans="1:18" ht="18.75" customHeight="1">
      <c r="A16" s="803"/>
      <c r="B16" s="803"/>
      <c r="C16" s="224" t="s">
        <v>164</v>
      </c>
      <c r="D16" s="230">
        <v>14</v>
      </c>
      <c r="E16" s="230">
        <v>6</v>
      </c>
      <c r="F16" s="230">
        <v>0</v>
      </c>
      <c r="G16" s="230">
        <v>0</v>
      </c>
      <c r="H16" s="230">
        <v>0</v>
      </c>
      <c r="I16" s="230">
        <v>0</v>
      </c>
      <c r="J16" s="230">
        <v>0</v>
      </c>
      <c r="K16" s="230">
        <v>0</v>
      </c>
      <c r="L16" s="230">
        <v>0</v>
      </c>
      <c r="M16" s="230">
        <v>0</v>
      </c>
      <c r="N16" s="230">
        <v>0</v>
      </c>
      <c r="O16" s="230">
        <v>0</v>
      </c>
      <c r="P16" s="230">
        <f t="shared" si="0"/>
        <v>14</v>
      </c>
      <c r="Q16" s="230">
        <f t="shared" si="0"/>
        <v>6</v>
      </c>
      <c r="R16" s="231">
        <f t="shared" si="1"/>
        <v>20</v>
      </c>
    </row>
    <row r="17" spans="1:18" ht="18.75" customHeight="1">
      <c r="A17" s="804"/>
      <c r="B17" s="804"/>
      <c r="C17" s="224" t="s">
        <v>165</v>
      </c>
      <c r="D17" s="230">
        <v>1</v>
      </c>
      <c r="E17" s="230">
        <v>0</v>
      </c>
      <c r="F17" s="230">
        <v>0</v>
      </c>
      <c r="G17" s="230">
        <v>0</v>
      </c>
      <c r="H17" s="230">
        <v>0</v>
      </c>
      <c r="I17" s="230">
        <v>0</v>
      </c>
      <c r="J17" s="230">
        <v>0</v>
      </c>
      <c r="K17" s="230">
        <v>0</v>
      </c>
      <c r="L17" s="230">
        <v>0</v>
      </c>
      <c r="M17" s="230">
        <v>0</v>
      </c>
      <c r="N17" s="230">
        <v>0</v>
      </c>
      <c r="O17" s="230">
        <v>0</v>
      </c>
      <c r="P17" s="230">
        <v>1</v>
      </c>
      <c r="Q17" s="230">
        <v>0</v>
      </c>
      <c r="R17" s="230">
        <v>1</v>
      </c>
    </row>
    <row r="18" spans="1:18" ht="18.75" customHeight="1">
      <c r="A18" s="806" t="s">
        <v>267</v>
      </c>
      <c r="B18" s="806" t="s">
        <v>268</v>
      </c>
      <c r="C18" s="224" t="s">
        <v>266</v>
      </c>
      <c r="D18" s="230">
        <v>7</v>
      </c>
      <c r="E18" s="230">
        <v>0</v>
      </c>
      <c r="F18" s="230">
        <v>0</v>
      </c>
      <c r="G18" s="230">
        <v>0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7</v>
      </c>
      <c r="Q18" s="230">
        <v>0</v>
      </c>
      <c r="R18" s="230">
        <v>7</v>
      </c>
    </row>
    <row r="19" spans="1:18" ht="18.75" customHeight="1">
      <c r="A19" s="803"/>
      <c r="B19" s="803"/>
      <c r="C19" s="224" t="s">
        <v>168</v>
      </c>
      <c r="D19" s="230">
        <v>6</v>
      </c>
      <c r="E19" s="230">
        <v>2</v>
      </c>
      <c r="F19" s="230">
        <v>5</v>
      </c>
      <c r="G19" s="230">
        <v>4</v>
      </c>
      <c r="H19" s="230">
        <v>11</v>
      </c>
      <c r="I19" s="230">
        <v>4</v>
      </c>
      <c r="J19" s="230">
        <v>8</v>
      </c>
      <c r="K19" s="230">
        <v>3</v>
      </c>
      <c r="L19" s="230">
        <v>0</v>
      </c>
      <c r="M19" s="230">
        <v>0</v>
      </c>
      <c r="N19" s="230">
        <v>0</v>
      </c>
      <c r="O19" s="230">
        <v>0</v>
      </c>
      <c r="P19" s="230">
        <v>30</v>
      </c>
      <c r="Q19" s="230">
        <v>13</v>
      </c>
      <c r="R19" s="230">
        <v>43</v>
      </c>
    </row>
    <row r="20" spans="1:18" ht="18.75" customHeight="1">
      <c r="A20" s="803"/>
      <c r="B20" s="804"/>
      <c r="C20" s="224" t="s">
        <v>165</v>
      </c>
      <c r="D20" s="230">
        <v>0</v>
      </c>
      <c r="E20" s="230">
        <v>0</v>
      </c>
      <c r="F20" s="230">
        <v>0</v>
      </c>
      <c r="G20" s="230">
        <v>0</v>
      </c>
      <c r="H20" s="230">
        <v>0</v>
      </c>
      <c r="I20" s="230">
        <v>0</v>
      </c>
      <c r="J20" s="230">
        <v>0</v>
      </c>
      <c r="K20" s="230">
        <v>0</v>
      </c>
      <c r="L20" s="230">
        <v>0</v>
      </c>
      <c r="M20" s="230">
        <v>0</v>
      </c>
      <c r="N20" s="230">
        <v>0</v>
      </c>
      <c r="O20" s="230">
        <v>0</v>
      </c>
      <c r="P20" s="230">
        <v>0</v>
      </c>
      <c r="Q20" s="230">
        <v>0</v>
      </c>
      <c r="R20" s="230">
        <v>0</v>
      </c>
    </row>
    <row r="21" spans="1:18" ht="18.75" customHeight="1">
      <c r="A21" s="803"/>
      <c r="B21" s="808" t="s">
        <v>269</v>
      </c>
      <c r="C21" s="224" t="s">
        <v>163</v>
      </c>
      <c r="D21" s="230">
        <v>7</v>
      </c>
      <c r="E21" s="230">
        <v>11</v>
      </c>
      <c r="F21" s="230">
        <v>0</v>
      </c>
      <c r="G21" s="230">
        <v>0</v>
      </c>
      <c r="H21" s="230">
        <v>0</v>
      </c>
      <c r="I21" s="230">
        <v>0</v>
      </c>
      <c r="J21" s="230">
        <v>0</v>
      </c>
      <c r="K21" s="230">
        <v>0</v>
      </c>
      <c r="L21" s="230">
        <v>0</v>
      </c>
      <c r="M21" s="230">
        <v>0</v>
      </c>
      <c r="N21" s="230">
        <v>0</v>
      </c>
      <c r="O21" s="230">
        <v>0</v>
      </c>
      <c r="P21" s="230">
        <f t="shared" si="0"/>
        <v>7</v>
      </c>
      <c r="Q21" s="230">
        <f t="shared" si="0"/>
        <v>11</v>
      </c>
      <c r="R21" s="231">
        <f t="shared" si="1"/>
        <v>18</v>
      </c>
    </row>
    <row r="22" spans="1:18" ht="18.75" customHeight="1">
      <c r="A22" s="803"/>
      <c r="B22" s="808"/>
      <c r="C22" s="224" t="s">
        <v>164</v>
      </c>
      <c r="D22" s="230">
        <v>6</v>
      </c>
      <c r="E22" s="230">
        <v>9</v>
      </c>
      <c r="F22" s="230">
        <v>2</v>
      </c>
      <c r="G22" s="230">
        <v>9</v>
      </c>
      <c r="H22" s="230">
        <v>5</v>
      </c>
      <c r="I22" s="230">
        <v>7</v>
      </c>
      <c r="J22" s="230">
        <v>5</v>
      </c>
      <c r="K22" s="230">
        <v>11</v>
      </c>
      <c r="L22" s="230">
        <v>0</v>
      </c>
      <c r="M22" s="230">
        <v>14</v>
      </c>
      <c r="N22" s="230">
        <v>0</v>
      </c>
      <c r="O22" s="230">
        <v>0</v>
      </c>
      <c r="P22" s="230">
        <f t="shared" si="0"/>
        <v>18</v>
      </c>
      <c r="Q22" s="230">
        <f t="shared" si="0"/>
        <v>50</v>
      </c>
      <c r="R22" s="230">
        <f t="shared" si="1"/>
        <v>68</v>
      </c>
    </row>
    <row r="23" spans="1:18" ht="18.75" customHeight="1">
      <c r="A23" s="803"/>
      <c r="B23" s="806"/>
      <c r="C23" s="224" t="s">
        <v>165</v>
      </c>
      <c r="D23" s="230">
        <v>1</v>
      </c>
      <c r="E23" s="230">
        <v>2</v>
      </c>
      <c r="F23" s="230">
        <v>0</v>
      </c>
      <c r="G23" s="230">
        <v>0</v>
      </c>
      <c r="H23" s="230">
        <v>0</v>
      </c>
      <c r="I23" s="230">
        <v>0</v>
      </c>
      <c r="J23" s="230">
        <v>0</v>
      </c>
      <c r="K23" s="230">
        <v>0</v>
      </c>
      <c r="L23" s="230">
        <v>0</v>
      </c>
      <c r="M23" s="230">
        <v>0</v>
      </c>
      <c r="N23" s="230">
        <v>0</v>
      </c>
      <c r="O23" s="230">
        <v>0</v>
      </c>
      <c r="P23" s="230">
        <f t="shared" si="0"/>
        <v>1</v>
      </c>
      <c r="Q23" s="230">
        <f t="shared" si="0"/>
        <v>2</v>
      </c>
      <c r="R23" s="230">
        <f t="shared" si="1"/>
        <v>3</v>
      </c>
    </row>
    <row r="24" spans="1:18" ht="18.75" customHeight="1">
      <c r="A24" s="803"/>
      <c r="B24" s="806" t="s">
        <v>270</v>
      </c>
      <c r="C24" s="233" t="s">
        <v>163</v>
      </c>
      <c r="D24" s="232">
        <v>27</v>
      </c>
      <c r="E24" s="232">
        <v>5</v>
      </c>
      <c r="F24" s="232">
        <v>0</v>
      </c>
      <c r="G24" s="232">
        <v>0</v>
      </c>
      <c r="H24" s="232">
        <v>0</v>
      </c>
      <c r="I24" s="232">
        <v>0</v>
      </c>
      <c r="J24" s="232">
        <v>0</v>
      </c>
      <c r="K24" s="232">
        <v>0</v>
      </c>
      <c r="L24" s="232">
        <v>0</v>
      </c>
      <c r="M24" s="230">
        <v>0</v>
      </c>
      <c r="N24" s="230">
        <v>0</v>
      </c>
      <c r="O24" s="230">
        <v>0</v>
      </c>
      <c r="P24" s="230">
        <f t="shared" si="0"/>
        <v>27</v>
      </c>
      <c r="Q24" s="230">
        <f t="shared" si="0"/>
        <v>5</v>
      </c>
      <c r="R24" s="230">
        <f t="shared" si="1"/>
        <v>32</v>
      </c>
    </row>
    <row r="25" spans="1:18" ht="18.75" customHeight="1">
      <c r="A25" s="803"/>
      <c r="B25" s="803"/>
      <c r="C25" s="233" t="s">
        <v>168</v>
      </c>
      <c r="D25" s="232">
        <v>73</v>
      </c>
      <c r="E25" s="232">
        <v>2</v>
      </c>
      <c r="F25" s="232">
        <v>9</v>
      </c>
      <c r="G25" s="232">
        <v>1</v>
      </c>
      <c r="H25" s="232">
        <v>8</v>
      </c>
      <c r="I25" s="232">
        <v>3</v>
      </c>
      <c r="J25" s="232">
        <v>0</v>
      </c>
      <c r="K25" s="232">
        <v>0</v>
      </c>
      <c r="L25" s="232">
        <v>0</v>
      </c>
      <c r="M25" s="230">
        <v>0</v>
      </c>
      <c r="N25" s="230">
        <v>0</v>
      </c>
      <c r="O25" s="230">
        <v>0</v>
      </c>
      <c r="P25" s="230">
        <f t="shared" si="0"/>
        <v>90</v>
      </c>
      <c r="Q25" s="230">
        <f t="shared" si="0"/>
        <v>6</v>
      </c>
      <c r="R25" s="230">
        <f t="shared" si="1"/>
        <v>96</v>
      </c>
    </row>
    <row r="26" spans="1:18" ht="18.75" customHeight="1">
      <c r="A26" s="803"/>
      <c r="B26" s="804"/>
      <c r="C26" s="224" t="s">
        <v>271</v>
      </c>
      <c r="D26" s="230">
        <v>15</v>
      </c>
      <c r="E26" s="230">
        <v>1</v>
      </c>
      <c r="F26" s="230">
        <v>0</v>
      </c>
      <c r="G26" s="230">
        <v>0</v>
      </c>
      <c r="H26" s="230">
        <v>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0</v>
      </c>
      <c r="P26" s="230">
        <f t="shared" si="0"/>
        <v>15</v>
      </c>
      <c r="Q26" s="230">
        <f t="shared" si="0"/>
        <v>1</v>
      </c>
      <c r="R26" s="230">
        <f t="shared" si="1"/>
        <v>16</v>
      </c>
    </row>
    <row r="27" spans="1:18" ht="18.75" customHeight="1">
      <c r="A27" s="803"/>
      <c r="B27" s="806" t="s">
        <v>272</v>
      </c>
      <c r="C27" s="224" t="s">
        <v>266</v>
      </c>
      <c r="D27" s="230">
        <v>9</v>
      </c>
      <c r="E27" s="230">
        <v>10</v>
      </c>
      <c r="F27" s="230">
        <v>0</v>
      </c>
      <c r="G27" s="230">
        <v>0</v>
      </c>
      <c r="H27" s="230">
        <v>0</v>
      </c>
      <c r="I27" s="230">
        <v>0</v>
      </c>
      <c r="J27" s="230">
        <v>0</v>
      </c>
      <c r="K27" s="230">
        <v>0</v>
      </c>
      <c r="L27" s="230">
        <v>0</v>
      </c>
      <c r="M27" s="230">
        <v>0</v>
      </c>
      <c r="N27" s="230">
        <v>0</v>
      </c>
      <c r="O27" s="230">
        <v>0</v>
      </c>
      <c r="P27" s="230">
        <f t="shared" si="0"/>
        <v>9</v>
      </c>
      <c r="Q27" s="230">
        <f t="shared" si="0"/>
        <v>10</v>
      </c>
      <c r="R27" s="230">
        <f t="shared" si="1"/>
        <v>19</v>
      </c>
    </row>
    <row r="28" spans="1:18" ht="18.75" customHeight="1">
      <c r="A28" s="803"/>
      <c r="B28" s="803"/>
      <c r="C28" s="224" t="s">
        <v>168</v>
      </c>
      <c r="D28" s="230">
        <v>7</v>
      </c>
      <c r="E28" s="230">
        <v>4</v>
      </c>
      <c r="F28" s="230">
        <v>5</v>
      </c>
      <c r="G28" s="230">
        <v>8</v>
      </c>
      <c r="H28" s="230">
        <v>3</v>
      </c>
      <c r="I28" s="230">
        <v>8</v>
      </c>
      <c r="J28" s="230">
        <v>3</v>
      </c>
      <c r="K28" s="230">
        <v>3</v>
      </c>
      <c r="L28" s="230">
        <v>2</v>
      </c>
      <c r="M28" s="230">
        <v>4</v>
      </c>
      <c r="N28" s="230">
        <v>4</v>
      </c>
      <c r="O28" s="230">
        <v>1</v>
      </c>
      <c r="P28" s="230">
        <f t="shared" si="0"/>
        <v>24</v>
      </c>
      <c r="Q28" s="230">
        <f t="shared" si="0"/>
        <v>28</v>
      </c>
      <c r="R28" s="230">
        <f t="shared" si="1"/>
        <v>52</v>
      </c>
    </row>
    <row r="29" spans="1:18" ht="18.75" customHeight="1" thickBot="1">
      <c r="A29" s="815"/>
      <c r="B29" s="815"/>
      <c r="C29" s="234" t="s">
        <v>271</v>
      </c>
      <c r="D29" s="235">
        <v>0</v>
      </c>
      <c r="E29" s="235">
        <v>0</v>
      </c>
      <c r="F29" s="235">
        <v>0</v>
      </c>
      <c r="G29" s="235">
        <v>0</v>
      </c>
      <c r="H29" s="235">
        <v>0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35">
        <v>0</v>
      </c>
      <c r="O29" s="235">
        <v>0</v>
      </c>
      <c r="P29" s="235">
        <v>0</v>
      </c>
      <c r="Q29" s="235">
        <v>0</v>
      </c>
      <c r="R29" s="235">
        <v>0</v>
      </c>
    </row>
    <row r="30" spans="1:18" ht="13.5" thickTop="1">
      <c r="A30" s="236"/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</row>
    <row r="31" spans="1:18">
      <c r="A31" s="237"/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</row>
    <row r="32" spans="1:18">
      <c r="A32" s="237"/>
      <c r="B32" s="237"/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</row>
    <row r="33" spans="1:18" ht="18.75" thickBot="1">
      <c r="A33" s="811" t="s">
        <v>273</v>
      </c>
      <c r="B33" s="811"/>
      <c r="C33" s="811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</row>
    <row r="34" spans="1:18" ht="24.75" customHeight="1" thickTop="1">
      <c r="A34" s="675" t="s">
        <v>24</v>
      </c>
      <c r="B34" s="675" t="s">
        <v>253</v>
      </c>
      <c r="C34" s="813" t="s">
        <v>254</v>
      </c>
      <c r="D34" s="675" t="s">
        <v>255</v>
      </c>
      <c r="E34" s="675"/>
      <c r="F34" s="675" t="s">
        <v>256</v>
      </c>
      <c r="G34" s="675"/>
      <c r="H34" s="675" t="s">
        <v>257</v>
      </c>
      <c r="I34" s="675"/>
      <c r="J34" s="675" t="s">
        <v>258</v>
      </c>
      <c r="K34" s="675"/>
      <c r="L34" s="675" t="s">
        <v>259</v>
      </c>
      <c r="M34" s="675"/>
      <c r="N34" s="675" t="s">
        <v>260</v>
      </c>
      <c r="O34" s="675"/>
      <c r="P34" s="675" t="s">
        <v>161</v>
      </c>
      <c r="Q34" s="675"/>
      <c r="R34" s="675"/>
    </row>
    <row r="35" spans="1:18" ht="24.75" customHeight="1" thickBot="1">
      <c r="A35" s="812"/>
      <c r="B35" s="812"/>
      <c r="C35" s="814"/>
      <c r="D35" s="223" t="s">
        <v>16</v>
      </c>
      <c r="E35" s="223" t="s">
        <v>17</v>
      </c>
      <c r="F35" s="223" t="s">
        <v>16</v>
      </c>
      <c r="G35" s="223" t="s">
        <v>17</v>
      </c>
      <c r="H35" s="223" t="s">
        <v>16</v>
      </c>
      <c r="I35" s="223" t="s">
        <v>17</v>
      </c>
      <c r="J35" s="223" t="s">
        <v>16</v>
      </c>
      <c r="K35" s="223" t="s">
        <v>17</v>
      </c>
      <c r="L35" s="223" t="s">
        <v>16</v>
      </c>
      <c r="M35" s="223" t="s">
        <v>17</v>
      </c>
      <c r="N35" s="223" t="s">
        <v>16</v>
      </c>
      <c r="O35" s="223" t="s">
        <v>17</v>
      </c>
      <c r="P35" s="223" t="s">
        <v>16</v>
      </c>
      <c r="Q35" s="223" t="s">
        <v>17</v>
      </c>
      <c r="R35" s="223" t="s">
        <v>18</v>
      </c>
    </row>
    <row r="36" spans="1:18" ht="17.25" customHeight="1">
      <c r="A36" s="807" t="s">
        <v>25</v>
      </c>
      <c r="B36" s="809" t="s">
        <v>274</v>
      </c>
      <c r="C36" s="238" t="s">
        <v>163</v>
      </c>
      <c r="D36" s="239">
        <v>4</v>
      </c>
      <c r="E36" s="239">
        <v>3</v>
      </c>
      <c r="F36" s="239">
        <v>0</v>
      </c>
      <c r="G36" s="239">
        <v>0</v>
      </c>
      <c r="H36" s="239">
        <v>0</v>
      </c>
      <c r="I36" s="239">
        <v>0</v>
      </c>
      <c r="J36" s="239">
        <v>0</v>
      </c>
      <c r="K36" s="239">
        <v>0</v>
      </c>
      <c r="L36" s="239">
        <v>0</v>
      </c>
      <c r="M36" s="239">
        <v>0</v>
      </c>
      <c r="N36" s="239">
        <v>0</v>
      </c>
      <c r="O36" s="239">
        <v>0</v>
      </c>
      <c r="P36" s="239">
        <f>SUM(N36,L36,J36,H36,F36,D36)</f>
        <v>4</v>
      </c>
      <c r="Q36" s="239">
        <f>SUM(O36,M36,M36,K36,K36,I36,I36,G36,G36,E36)</f>
        <v>3</v>
      </c>
      <c r="R36" s="239">
        <v>7</v>
      </c>
    </row>
    <row r="37" spans="1:18" ht="17.25" customHeight="1">
      <c r="A37" s="808"/>
      <c r="B37" s="810"/>
      <c r="C37" s="240" t="s">
        <v>164</v>
      </c>
      <c r="D37" s="225">
        <v>5</v>
      </c>
      <c r="E37" s="225">
        <v>4</v>
      </c>
      <c r="F37" s="225">
        <v>2</v>
      </c>
      <c r="G37" s="225">
        <v>1</v>
      </c>
      <c r="H37" s="225">
        <v>6</v>
      </c>
      <c r="I37" s="225">
        <v>0</v>
      </c>
      <c r="J37" s="225">
        <v>2</v>
      </c>
      <c r="K37" s="225">
        <v>0</v>
      </c>
      <c r="L37" s="230">
        <v>3</v>
      </c>
      <c r="M37" s="230">
        <v>3</v>
      </c>
      <c r="N37" s="230">
        <v>4</v>
      </c>
      <c r="O37" s="230">
        <v>6</v>
      </c>
      <c r="P37" s="230">
        <f>SUM(N37,L37,J37,H37,F37,D37)</f>
        <v>22</v>
      </c>
      <c r="Q37" s="230">
        <v>14</v>
      </c>
      <c r="R37" s="230">
        <v>36</v>
      </c>
    </row>
    <row r="38" spans="1:18" ht="17.25" customHeight="1">
      <c r="A38" s="808"/>
      <c r="B38" s="810"/>
      <c r="C38" s="240" t="s">
        <v>271</v>
      </c>
      <c r="D38" s="225">
        <v>0</v>
      </c>
      <c r="E38" s="225">
        <v>0</v>
      </c>
      <c r="F38" s="225">
        <v>0</v>
      </c>
      <c r="G38" s="225">
        <v>0</v>
      </c>
      <c r="H38" s="225">
        <v>0</v>
      </c>
      <c r="I38" s="225">
        <v>0</v>
      </c>
      <c r="J38" s="225">
        <v>0</v>
      </c>
      <c r="K38" s="225">
        <v>0</v>
      </c>
      <c r="L38" s="225">
        <v>0</v>
      </c>
      <c r="M38" s="225">
        <v>0</v>
      </c>
      <c r="N38" s="225">
        <v>0</v>
      </c>
      <c r="O38" s="225">
        <v>0</v>
      </c>
      <c r="P38" s="225">
        <v>0</v>
      </c>
      <c r="Q38" s="225">
        <v>0</v>
      </c>
      <c r="R38" s="225">
        <v>0</v>
      </c>
    </row>
    <row r="39" spans="1:18" ht="17.25" customHeight="1">
      <c r="A39" s="808"/>
      <c r="B39" s="810" t="s">
        <v>275</v>
      </c>
      <c r="C39" s="224" t="s">
        <v>163</v>
      </c>
      <c r="D39" s="225">
        <v>7</v>
      </c>
      <c r="E39" s="225">
        <v>4</v>
      </c>
      <c r="F39" s="225">
        <v>0</v>
      </c>
      <c r="G39" s="225">
        <v>0</v>
      </c>
      <c r="H39" s="225">
        <v>0</v>
      </c>
      <c r="I39" s="225">
        <v>0</v>
      </c>
      <c r="J39" s="225">
        <v>0</v>
      </c>
      <c r="K39" s="225">
        <v>0</v>
      </c>
      <c r="L39" s="230">
        <v>0</v>
      </c>
      <c r="M39" s="230">
        <v>0</v>
      </c>
      <c r="N39" s="230">
        <v>0</v>
      </c>
      <c r="O39" s="230">
        <v>0</v>
      </c>
      <c r="P39" s="230">
        <f>SUM(N39,L39,J39,H39,F39,D39)</f>
        <v>7</v>
      </c>
      <c r="Q39" s="230">
        <v>4</v>
      </c>
      <c r="R39" s="230">
        <v>11</v>
      </c>
    </row>
    <row r="40" spans="1:18" ht="17.25" customHeight="1">
      <c r="A40" s="808"/>
      <c r="B40" s="810"/>
      <c r="C40" s="224" t="s">
        <v>164</v>
      </c>
      <c r="D40" s="225">
        <v>9</v>
      </c>
      <c r="E40" s="225">
        <v>4</v>
      </c>
      <c r="F40" s="225">
        <v>5</v>
      </c>
      <c r="G40" s="225">
        <v>3</v>
      </c>
      <c r="H40" s="225">
        <v>2</v>
      </c>
      <c r="I40" s="225">
        <v>2</v>
      </c>
      <c r="J40" s="225">
        <v>4</v>
      </c>
      <c r="K40" s="225">
        <v>0</v>
      </c>
      <c r="L40" s="230">
        <v>2</v>
      </c>
      <c r="M40" s="230">
        <v>1</v>
      </c>
      <c r="N40" s="230">
        <v>4</v>
      </c>
      <c r="O40" s="230">
        <v>1</v>
      </c>
      <c r="P40" s="230">
        <f>SUM(N40,L40,J40,H40,F40,D40)</f>
        <v>26</v>
      </c>
      <c r="Q40" s="230">
        <v>11</v>
      </c>
      <c r="R40" s="230">
        <v>37</v>
      </c>
    </row>
    <row r="41" spans="1:18" ht="17.25" customHeight="1">
      <c r="A41" s="808"/>
      <c r="B41" s="810"/>
      <c r="C41" s="224" t="s">
        <v>271</v>
      </c>
      <c r="D41" s="225">
        <v>0</v>
      </c>
      <c r="E41" s="225">
        <v>0</v>
      </c>
      <c r="F41" s="225">
        <v>0</v>
      </c>
      <c r="G41" s="225">
        <v>0</v>
      </c>
      <c r="H41" s="225">
        <v>0</v>
      </c>
      <c r="I41" s="225">
        <v>0</v>
      </c>
      <c r="J41" s="225">
        <v>0</v>
      </c>
      <c r="K41" s="225">
        <v>0</v>
      </c>
      <c r="L41" s="225">
        <v>0</v>
      </c>
      <c r="M41" s="225">
        <v>0</v>
      </c>
      <c r="N41" s="225">
        <v>0</v>
      </c>
      <c r="O41" s="225">
        <v>0</v>
      </c>
      <c r="P41" s="225">
        <v>0</v>
      </c>
      <c r="Q41" s="225">
        <v>0</v>
      </c>
      <c r="R41" s="225">
        <v>0</v>
      </c>
    </row>
    <row r="42" spans="1:18" ht="17.25" customHeight="1">
      <c r="A42" s="808"/>
      <c r="B42" s="810" t="s">
        <v>276</v>
      </c>
      <c r="C42" s="224" t="s">
        <v>163</v>
      </c>
      <c r="D42" s="225">
        <v>6</v>
      </c>
      <c r="E42" s="225">
        <v>4</v>
      </c>
      <c r="F42" s="225">
        <v>0</v>
      </c>
      <c r="G42" s="225">
        <v>0</v>
      </c>
      <c r="H42" s="225">
        <v>0</v>
      </c>
      <c r="I42" s="225">
        <v>0</v>
      </c>
      <c r="J42" s="225">
        <v>0</v>
      </c>
      <c r="K42" s="225">
        <v>0</v>
      </c>
      <c r="L42" s="230">
        <v>0</v>
      </c>
      <c r="M42" s="230">
        <v>0</v>
      </c>
      <c r="N42" s="230">
        <v>0</v>
      </c>
      <c r="O42" s="230">
        <v>0</v>
      </c>
      <c r="P42" s="230">
        <f>SUM(N42,L42,J42,H42,F42,D42)</f>
        <v>6</v>
      </c>
      <c r="Q42" s="230">
        <f>SUM(O42,M42,K42,I42,G42,E42)</f>
        <v>4</v>
      </c>
      <c r="R42" s="230">
        <f>SUM(P42:Q42)</f>
        <v>10</v>
      </c>
    </row>
    <row r="43" spans="1:18" ht="17.25" customHeight="1">
      <c r="A43" s="808"/>
      <c r="B43" s="810"/>
      <c r="C43" s="224" t="s">
        <v>164</v>
      </c>
      <c r="D43" s="225">
        <v>4</v>
      </c>
      <c r="E43" s="225">
        <v>3</v>
      </c>
      <c r="F43" s="225">
        <v>6</v>
      </c>
      <c r="G43" s="225">
        <v>2</v>
      </c>
      <c r="H43" s="225">
        <v>9</v>
      </c>
      <c r="I43" s="225">
        <v>0</v>
      </c>
      <c r="J43" s="225">
        <v>6</v>
      </c>
      <c r="K43" s="225">
        <v>0</v>
      </c>
      <c r="L43" s="230">
        <v>0</v>
      </c>
      <c r="M43" s="230">
        <v>0</v>
      </c>
      <c r="N43" s="230">
        <v>0</v>
      </c>
      <c r="O43" s="230">
        <v>0</v>
      </c>
      <c r="P43" s="230">
        <f>SUM(N43,L43,J43,H43,F43,D43)</f>
        <v>25</v>
      </c>
      <c r="Q43" s="230">
        <f>SUM(O43,M43,K43,I43,G43,E43)</f>
        <v>5</v>
      </c>
      <c r="R43" s="230">
        <f>SUM(P43:Q43)</f>
        <v>30</v>
      </c>
    </row>
    <row r="44" spans="1:18" ht="17.25" customHeight="1">
      <c r="A44" s="808"/>
      <c r="B44" s="810"/>
      <c r="C44" s="224" t="s">
        <v>271</v>
      </c>
      <c r="D44" s="225">
        <v>0</v>
      </c>
      <c r="E44" s="225">
        <v>0</v>
      </c>
      <c r="F44" s="225">
        <v>0</v>
      </c>
      <c r="G44" s="225">
        <v>0</v>
      </c>
      <c r="H44" s="225">
        <v>0</v>
      </c>
      <c r="I44" s="225">
        <v>0</v>
      </c>
      <c r="J44" s="225">
        <v>0</v>
      </c>
      <c r="K44" s="225">
        <v>0</v>
      </c>
      <c r="L44" s="225">
        <v>0</v>
      </c>
      <c r="M44" s="225">
        <v>0</v>
      </c>
      <c r="N44" s="225">
        <v>0</v>
      </c>
      <c r="O44" s="225">
        <v>0</v>
      </c>
      <c r="P44" s="225">
        <v>0</v>
      </c>
      <c r="Q44" s="225">
        <v>0</v>
      </c>
      <c r="R44" s="225">
        <v>0</v>
      </c>
    </row>
    <row r="45" spans="1:18" ht="17.25" customHeight="1">
      <c r="A45" s="808"/>
      <c r="B45" s="810" t="s">
        <v>276</v>
      </c>
      <c r="C45" s="224" t="s">
        <v>163</v>
      </c>
      <c r="D45" s="225">
        <v>14</v>
      </c>
      <c r="E45" s="225">
        <v>7</v>
      </c>
      <c r="F45" s="225">
        <v>0</v>
      </c>
      <c r="G45" s="225">
        <v>0</v>
      </c>
      <c r="H45" s="225">
        <v>0</v>
      </c>
      <c r="I45" s="225">
        <v>0</v>
      </c>
      <c r="J45" s="225">
        <v>0</v>
      </c>
      <c r="K45" s="225">
        <v>0</v>
      </c>
      <c r="L45" s="230">
        <v>0</v>
      </c>
      <c r="M45" s="230">
        <v>0</v>
      </c>
      <c r="N45" s="230">
        <v>0</v>
      </c>
      <c r="O45" s="230">
        <v>0</v>
      </c>
      <c r="P45" s="230">
        <f>SUM(N45,L45,J45,H45,F45,D45)</f>
        <v>14</v>
      </c>
      <c r="Q45" s="230">
        <f>SUM(O45,M45,K45,I45,G45,E45)</f>
        <v>7</v>
      </c>
      <c r="R45" s="230">
        <f>SUM(P45:Q45)</f>
        <v>21</v>
      </c>
    </row>
    <row r="46" spans="1:18" ht="17.25" customHeight="1">
      <c r="A46" s="808"/>
      <c r="B46" s="810"/>
      <c r="C46" s="224" t="s">
        <v>168</v>
      </c>
      <c r="D46" s="225">
        <v>14</v>
      </c>
      <c r="E46" s="225">
        <v>7</v>
      </c>
      <c r="F46" s="225">
        <v>0</v>
      </c>
      <c r="G46" s="225">
        <v>0</v>
      </c>
      <c r="H46" s="225">
        <v>0</v>
      </c>
      <c r="I46" s="225">
        <v>0</v>
      </c>
      <c r="J46" s="225">
        <v>0</v>
      </c>
      <c r="K46" s="225">
        <v>0</v>
      </c>
      <c r="L46" s="230">
        <v>0</v>
      </c>
      <c r="M46" s="230">
        <v>0</v>
      </c>
      <c r="N46" s="230">
        <v>0</v>
      </c>
      <c r="O46" s="230">
        <v>0</v>
      </c>
      <c r="P46" s="230">
        <f>SUM(N46,L46,J46,H46,F46,D46)</f>
        <v>14</v>
      </c>
      <c r="Q46" s="230">
        <f>SUM(O46,M46,K46,I46,G46,E46)</f>
        <v>7</v>
      </c>
      <c r="R46" s="230">
        <f>SUM(P46:Q46)</f>
        <v>21</v>
      </c>
    </row>
    <row r="47" spans="1:18" ht="17.25" customHeight="1">
      <c r="A47" s="808"/>
      <c r="B47" s="810"/>
      <c r="C47" s="224" t="s">
        <v>271</v>
      </c>
      <c r="D47" s="225">
        <v>0</v>
      </c>
      <c r="E47" s="225">
        <v>0</v>
      </c>
      <c r="F47" s="225">
        <v>0</v>
      </c>
      <c r="G47" s="225">
        <v>0</v>
      </c>
      <c r="H47" s="225">
        <v>0</v>
      </c>
      <c r="I47" s="225">
        <v>0</v>
      </c>
      <c r="J47" s="225">
        <v>0</v>
      </c>
      <c r="K47" s="225">
        <v>0</v>
      </c>
      <c r="L47" s="225">
        <v>0</v>
      </c>
      <c r="M47" s="225">
        <v>0</v>
      </c>
      <c r="N47" s="225">
        <v>0</v>
      </c>
      <c r="O47" s="225">
        <v>0</v>
      </c>
      <c r="P47" s="225">
        <v>0</v>
      </c>
      <c r="Q47" s="225">
        <v>0</v>
      </c>
      <c r="R47" s="225">
        <v>0</v>
      </c>
    </row>
    <row r="48" spans="1:18" ht="17.25" customHeight="1">
      <c r="A48" s="803" t="s">
        <v>100</v>
      </c>
      <c r="B48" s="801" t="s">
        <v>277</v>
      </c>
      <c r="C48" s="233" t="s">
        <v>163</v>
      </c>
      <c r="D48" s="241">
        <v>7</v>
      </c>
      <c r="E48" s="241">
        <v>5</v>
      </c>
      <c r="F48" s="241">
        <v>0</v>
      </c>
      <c r="G48" s="241">
        <v>0</v>
      </c>
      <c r="H48" s="241">
        <v>0</v>
      </c>
      <c r="I48" s="241">
        <v>0</v>
      </c>
      <c r="J48" s="241">
        <v>0</v>
      </c>
      <c r="K48" s="241">
        <v>0</v>
      </c>
      <c r="L48" s="241">
        <v>0</v>
      </c>
      <c r="M48" s="241">
        <v>0</v>
      </c>
      <c r="N48" s="241">
        <v>0</v>
      </c>
      <c r="O48" s="241">
        <v>0</v>
      </c>
      <c r="P48" s="241">
        <f t="shared" ref="P48:Q52" si="2">SUM(N48,L48,J48,H48,F48,D48)</f>
        <v>7</v>
      </c>
      <c r="Q48" s="241">
        <f t="shared" si="2"/>
        <v>5</v>
      </c>
      <c r="R48" s="242">
        <f>SUM(P48:Q48)</f>
        <v>12</v>
      </c>
    </row>
    <row r="49" spans="1:18" ht="17.25" customHeight="1">
      <c r="A49" s="803"/>
      <c r="B49" s="801"/>
      <c r="C49" s="224" t="s">
        <v>164</v>
      </c>
      <c r="D49" s="225">
        <v>7</v>
      </c>
      <c r="E49" s="225">
        <v>5</v>
      </c>
      <c r="F49" s="225">
        <v>2</v>
      </c>
      <c r="G49" s="225">
        <v>7</v>
      </c>
      <c r="H49" s="225">
        <v>9</v>
      </c>
      <c r="I49" s="225">
        <v>1</v>
      </c>
      <c r="J49" s="225">
        <v>3</v>
      </c>
      <c r="K49" s="225">
        <v>3</v>
      </c>
      <c r="L49" s="225">
        <v>3</v>
      </c>
      <c r="M49" s="225">
        <v>5</v>
      </c>
      <c r="N49" s="225">
        <v>2</v>
      </c>
      <c r="O49" s="225">
        <v>3</v>
      </c>
      <c r="P49" s="225">
        <f t="shared" si="2"/>
        <v>26</v>
      </c>
      <c r="Q49" s="225">
        <f t="shared" si="2"/>
        <v>24</v>
      </c>
      <c r="R49" s="227">
        <f>SUM(P49:Q49)</f>
        <v>50</v>
      </c>
    </row>
    <row r="50" spans="1:18" ht="17.25" customHeight="1">
      <c r="A50" s="803"/>
      <c r="B50" s="805"/>
      <c r="C50" s="224" t="s">
        <v>165</v>
      </c>
      <c r="D50" s="225">
        <v>0</v>
      </c>
      <c r="E50" s="225">
        <v>0</v>
      </c>
      <c r="F50" s="225">
        <v>0</v>
      </c>
      <c r="G50" s="225">
        <v>0</v>
      </c>
      <c r="H50" s="225">
        <v>0</v>
      </c>
      <c r="I50" s="225">
        <v>1</v>
      </c>
      <c r="J50" s="225">
        <v>0</v>
      </c>
      <c r="K50" s="225">
        <v>0</v>
      </c>
      <c r="L50" s="225">
        <v>0</v>
      </c>
      <c r="M50" s="225">
        <v>0</v>
      </c>
      <c r="N50" s="225">
        <v>1</v>
      </c>
      <c r="O50" s="225">
        <v>0</v>
      </c>
      <c r="P50" s="225">
        <f t="shared" si="2"/>
        <v>1</v>
      </c>
      <c r="Q50" s="225">
        <f t="shared" si="2"/>
        <v>1</v>
      </c>
      <c r="R50" s="227">
        <f>SUM(P50:Q50)</f>
        <v>2</v>
      </c>
    </row>
    <row r="51" spans="1:18" ht="17.25" customHeight="1">
      <c r="A51" s="803"/>
      <c r="B51" s="800" t="s">
        <v>278</v>
      </c>
      <c r="C51" s="224" t="s">
        <v>163</v>
      </c>
      <c r="D51" s="230">
        <v>3</v>
      </c>
      <c r="E51" s="230">
        <v>3</v>
      </c>
      <c r="F51" s="230">
        <v>0</v>
      </c>
      <c r="G51" s="230">
        <v>0</v>
      </c>
      <c r="H51" s="230">
        <v>0</v>
      </c>
      <c r="I51" s="230">
        <v>0</v>
      </c>
      <c r="J51" s="230">
        <v>0</v>
      </c>
      <c r="K51" s="230">
        <v>0</v>
      </c>
      <c r="L51" s="230">
        <v>0</v>
      </c>
      <c r="M51" s="230">
        <v>0</v>
      </c>
      <c r="N51" s="230">
        <v>0</v>
      </c>
      <c r="O51" s="230">
        <v>0</v>
      </c>
      <c r="P51" s="230">
        <f t="shared" si="2"/>
        <v>3</v>
      </c>
      <c r="Q51" s="230">
        <f t="shared" si="2"/>
        <v>3</v>
      </c>
      <c r="R51" s="231">
        <f>SUM(P51:Q51)</f>
        <v>6</v>
      </c>
    </row>
    <row r="52" spans="1:18" ht="17.25" customHeight="1">
      <c r="A52" s="803"/>
      <c r="B52" s="801"/>
      <c r="C52" s="224" t="s">
        <v>164</v>
      </c>
      <c r="D52" s="230">
        <v>3</v>
      </c>
      <c r="E52" s="230">
        <v>3</v>
      </c>
      <c r="F52" s="230">
        <v>4</v>
      </c>
      <c r="G52" s="230">
        <v>0</v>
      </c>
      <c r="H52" s="230">
        <v>5</v>
      </c>
      <c r="I52" s="230">
        <v>1</v>
      </c>
      <c r="J52" s="230">
        <v>0</v>
      </c>
      <c r="K52" s="230">
        <v>0</v>
      </c>
      <c r="L52" s="230">
        <v>0</v>
      </c>
      <c r="M52" s="230">
        <v>0</v>
      </c>
      <c r="N52" s="230">
        <v>0</v>
      </c>
      <c r="O52" s="230">
        <v>0</v>
      </c>
      <c r="P52" s="230">
        <f t="shared" si="2"/>
        <v>12</v>
      </c>
      <c r="Q52" s="230">
        <f t="shared" si="2"/>
        <v>4</v>
      </c>
      <c r="R52" s="231">
        <f>SUM(P52:Q52)</f>
        <v>16</v>
      </c>
    </row>
    <row r="53" spans="1:18" ht="17.25" customHeight="1">
      <c r="A53" s="804"/>
      <c r="B53" s="805"/>
      <c r="C53" s="224" t="s">
        <v>165</v>
      </c>
      <c r="D53" s="230">
        <v>0</v>
      </c>
      <c r="E53" s="230">
        <v>0</v>
      </c>
      <c r="F53" s="230">
        <v>0</v>
      </c>
      <c r="G53" s="230">
        <v>0</v>
      </c>
      <c r="H53" s="230">
        <v>0</v>
      </c>
      <c r="I53" s="230">
        <v>0</v>
      </c>
      <c r="J53" s="230">
        <v>0</v>
      </c>
      <c r="K53" s="230">
        <v>0</v>
      </c>
      <c r="L53" s="230">
        <v>0</v>
      </c>
      <c r="M53" s="230">
        <v>0</v>
      </c>
      <c r="N53" s="230">
        <v>0</v>
      </c>
      <c r="O53" s="230">
        <v>0</v>
      </c>
      <c r="P53" s="230">
        <v>0</v>
      </c>
      <c r="Q53" s="230">
        <v>0</v>
      </c>
      <c r="R53" s="230">
        <v>0</v>
      </c>
    </row>
    <row r="54" spans="1:18" ht="17.25" customHeight="1">
      <c r="A54" s="806" t="s">
        <v>279</v>
      </c>
      <c r="B54" s="800" t="s">
        <v>261</v>
      </c>
      <c r="C54" s="224" t="s">
        <v>163</v>
      </c>
      <c r="D54" s="230">
        <v>9</v>
      </c>
      <c r="E54" s="230">
        <v>5</v>
      </c>
      <c r="F54" s="230">
        <v>0</v>
      </c>
      <c r="G54" s="230">
        <v>0</v>
      </c>
      <c r="H54" s="230">
        <v>0</v>
      </c>
      <c r="I54" s="230">
        <v>0</v>
      </c>
      <c r="J54" s="230">
        <v>1</v>
      </c>
      <c r="K54" s="230">
        <v>0</v>
      </c>
      <c r="L54" s="230">
        <v>0</v>
      </c>
      <c r="M54" s="230">
        <v>0</v>
      </c>
      <c r="N54" s="230">
        <v>0</v>
      </c>
      <c r="O54" s="230">
        <v>0</v>
      </c>
      <c r="P54" s="230">
        <f t="shared" ref="P54:Q56" si="3">SUM(N54,L54,J54,H54,F54,D54)</f>
        <v>10</v>
      </c>
      <c r="Q54" s="230">
        <f t="shared" si="3"/>
        <v>5</v>
      </c>
      <c r="R54" s="231">
        <f>SUM(P54:Q54)</f>
        <v>15</v>
      </c>
    </row>
    <row r="55" spans="1:18" ht="17.25" customHeight="1">
      <c r="A55" s="803"/>
      <c r="B55" s="801"/>
      <c r="C55" s="224" t="s">
        <v>164</v>
      </c>
      <c r="D55" s="230">
        <v>9</v>
      </c>
      <c r="E55" s="230">
        <v>5</v>
      </c>
      <c r="F55" s="230">
        <v>9</v>
      </c>
      <c r="G55" s="230">
        <v>2</v>
      </c>
      <c r="H55" s="230">
        <v>6</v>
      </c>
      <c r="I55" s="230">
        <v>2</v>
      </c>
      <c r="J55" s="230">
        <v>2</v>
      </c>
      <c r="K55" s="230">
        <v>1</v>
      </c>
      <c r="L55" s="230">
        <v>5</v>
      </c>
      <c r="M55" s="230">
        <v>1</v>
      </c>
      <c r="N55" s="230">
        <v>7</v>
      </c>
      <c r="O55" s="230">
        <v>5</v>
      </c>
      <c r="P55" s="230">
        <f t="shared" si="3"/>
        <v>38</v>
      </c>
      <c r="Q55" s="230">
        <f t="shared" si="3"/>
        <v>16</v>
      </c>
      <c r="R55" s="231">
        <f>SUM(P55:Q55)</f>
        <v>54</v>
      </c>
    </row>
    <row r="56" spans="1:18" ht="17.25" customHeight="1">
      <c r="A56" s="803"/>
      <c r="B56" s="801"/>
      <c r="C56" s="224" t="s">
        <v>271</v>
      </c>
      <c r="D56" s="230">
        <v>0</v>
      </c>
      <c r="E56" s="230">
        <v>0</v>
      </c>
      <c r="F56" s="230">
        <v>1</v>
      </c>
      <c r="G56" s="230">
        <v>1</v>
      </c>
      <c r="H56" s="230">
        <v>0</v>
      </c>
      <c r="I56" s="230">
        <v>0</v>
      </c>
      <c r="J56" s="230">
        <v>0</v>
      </c>
      <c r="K56" s="230">
        <v>0</v>
      </c>
      <c r="L56" s="230">
        <v>0</v>
      </c>
      <c r="M56" s="230">
        <v>0</v>
      </c>
      <c r="N56" s="230">
        <v>2</v>
      </c>
      <c r="O56" s="230">
        <v>0</v>
      </c>
      <c r="P56" s="230">
        <f t="shared" si="3"/>
        <v>3</v>
      </c>
      <c r="Q56" s="243">
        <f t="shared" si="3"/>
        <v>1</v>
      </c>
      <c r="R56" s="231">
        <f>SUM(P56:Q56)</f>
        <v>4</v>
      </c>
    </row>
    <row r="57" spans="1:18" ht="17.25" customHeight="1">
      <c r="A57" s="803"/>
      <c r="B57" s="800" t="s">
        <v>272</v>
      </c>
      <c r="C57" s="224" t="s">
        <v>163</v>
      </c>
      <c r="D57" s="230">
        <v>0</v>
      </c>
      <c r="E57" s="230">
        <v>0</v>
      </c>
      <c r="F57" s="230">
        <v>0</v>
      </c>
      <c r="G57" s="230">
        <v>0</v>
      </c>
      <c r="H57" s="230">
        <v>0</v>
      </c>
      <c r="I57" s="230">
        <v>0</v>
      </c>
      <c r="J57" s="230">
        <v>0</v>
      </c>
      <c r="K57" s="230">
        <v>0</v>
      </c>
      <c r="L57" s="230">
        <v>0</v>
      </c>
      <c r="M57" s="230">
        <v>0</v>
      </c>
      <c r="N57" s="230">
        <v>0</v>
      </c>
      <c r="O57" s="230">
        <v>0</v>
      </c>
      <c r="P57" s="230">
        <v>0</v>
      </c>
      <c r="Q57" s="230">
        <v>0</v>
      </c>
      <c r="R57" s="230">
        <v>0</v>
      </c>
    </row>
    <row r="58" spans="1:18" ht="17.25" customHeight="1">
      <c r="A58" s="803"/>
      <c r="B58" s="801"/>
      <c r="C58" s="224" t="s">
        <v>168</v>
      </c>
      <c r="D58" s="230">
        <v>15</v>
      </c>
      <c r="E58" s="230">
        <v>8</v>
      </c>
      <c r="F58" s="230">
        <v>13</v>
      </c>
      <c r="G58" s="230">
        <v>13</v>
      </c>
      <c r="H58" s="230">
        <v>16</v>
      </c>
      <c r="I58" s="230">
        <v>25</v>
      </c>
      <c r="J58" s="230">
        <v>12</v>
      </c>
      <c r="K58" s="230">
        <v>7</v>
      </c>
      <c r="L58" s="230">
        <v>6</v>
      </c>
      <c r="M58" s="230">
        <v>8</v>
      </c>
      <c r="N58" s="230">
        <v>10</v>
      </c>
      <c r="O58" s="230">
        <v>4</v>
      </c>
      <c r="P58" s="230">
        <f>SUM(N58,L58,J58,H58,F58,D58)</f>
        <v>72</v>
      </c>
      <c r="Q58" s="232">
        <f>SUM(O58,M58,K58,I58,G58,E58)</f>
        <v>65</v>
      </c>
      <c r="R58" s="231">
        <f>SUM(P58:Q58)</f>
        <v>137</v>
      </c>
    </row>
    <row r="59" spans="1:18" ht="17.25" customHeight="1">
      <c r="A59" s="803"/>
      <c r="B59" s="805"/>
      <c r="C59" s="224" t="s">
        <v>271</v>
      </c>
      <c r="D59" s="230">
        <v>0</v>
      </c>
      <c r="E59" s="230">
        <v>0</v>
      </c>
      <c r="F59" s="230">
        <v>0</v>
      </c>
      <c r="G59" s="230">
        <v>0</v>
      </c>
      <c r="H59" s="230">
        <v>0</v>
      </c>
      <c r="I59" s="230">
        <v>0</v>
      </c>
      <c r="J59" s="230">
        <v>0</v>
      </c>
      <c r="K59" s="230">
        <v>0</v>
      </c>
      <c r="L59" s="230">
        <v>0</v>
      </c>
      <c r="M59" s="230">
        <v>0</v>
      </c>
      <c r="N59" s="230">
        <v>4</v>
      </c>
      <c r="O59" s="230">
        <v>3</v>
      </c>
      <c r="P59" s="230">
        <f>SUM(N59,L59,J59,H59,F59,D59)</f>
        <v>4</v>
      </c>
      <c r="Q59" s="230">
        <f>SUM(O59,M59,K59,I59,G59,E59)</f>
        <v>3</v>
      </c>
      <c r="R59" s="231">
        <f>SUM(P59:Q59)</f>
        <v>7</v>
      </c>
    </row>
    <row r="60" spans="1:18" ht="18.75" customHeight="1">
      <c r="A60" s="800" t="s">
        <v>161</v>
      </c>
      <c r="B60" s="800"/>
      <c r="C60" s="224" t="s">
        <v>266</v>
      </c>
      <c r="D60" s="230">
        <f>D6+D9+D12+D15+D18+D21+D24+D27+D36+D39+D42+D45+D48+D51+D54</f>
        <v>125</v>
      </c>
      <c r="E60" s="230">
        <f>E6+E9+E12+E15+E21+E24+E27+E36+E39+E42+E45+E48+E51+E54</f>
        <v>71</v>
      </c>
      <c r="F60" s="230">
        <f>F6+F9+F12+F15+F18+F21+F24+F27+F36+F39+F42+F45+F48+F51+F54</f>
        <v>0</v>
      </c>
      <c r="G60" s="230">
        <f>G6+G9+G12+G15+G18+G24+G27+G36+G39+G42+G45+G48+G51+G54</f>
        <v>0</v>
      </c>
      <c r="H60" s="230">
        <f>H6+H9+H12+H15+H18+H21+H24+H27+H36+H39+H42+H45+H48+H51+H54</f>
        <v>0</v>
      </c>
      <c r="I60" s="230">
        <v>0</v>
      </c>
      <c r="J60" s="230">
        <f>J9+J54</f>
        <v>3</v>
      </c>
      <c r="K60" s="230">
        <v>0</v>
      </c>
      <c r="L60" s="230">
        <v>0</v>
      </c>
      <c r="M60" s="230">
        <v>0</v>
      </c>
      <c r="N60" s="230">
        <v>0</v>
      </c>
      <c r="O60" s="230">
        <v>0</v>
      </c>
      <c r="P60" s="230">
        <f>P6+P9+P12+P15+P18+P21+P24+P27+P36+P39+P42+P45+P48+P51+P54</f>
        <v>128</v>
      </c>
      <c r="Q60" s="230">
        <f>Q6+Q9+Q12+Q15+Q18+Q21+Q24+Q27+Q36+Q39+Q42+Q45+Q48+Q51+Q54</f>
        <v>71</v>
      </c>
      <c r="R60" s="230">
        <f>SUM(P60:Q60)</f>
        <v>199</v>
      </c>
    </row>
    <row r="61" spans="1:18" ht="18.75" customHeight="1">
      <c r="A61" s="801"/>
      <c r="B61" s="801"/>
      <c r="C61" s="224" t="s">
        <v>168</v>
      </c>
      <c r="D61" s="230">
        <f>SUM(D7,D10,D13,D16,D19,D22,D25,D28,D37,D40,D43,D46,D49,D52,D55,D58)</f>
        <v>195</v>
      </c>
      <c r="E61" s="230">
        <f t="shared" ref="E61:R61" si="4">SUM(E7,E10,E13,E16,E19,E22,E25,E28,E37,E40,E43,E46,E49,E52,E55,E58)</f>
        <v>74</v>
      </c>
      <c r="F61" s="230">
        <f t="shared" si="4"/>
        <v>76</v>
      </c>
      <c r="G61" s="230">
        <f t="shared" si="4"/>
        <v>61</v>
      </c>
      <c r="H61" s="230">
        <f t="shared" si="4"/>
        <v>89</v>
      </c>
      <c r="I61" s="230">
        <f t="shared" si="4"/>
        <v>61</v>
      </c>
      <c r="J61" s="230">
        <f t="shared" si="4"/>
        <v>50</v>
      </c>
      <c r="K61" s="230">
        <f t="shared" si="4"/>
        <v>30</v>
      </c>
      <c r="L61" s="230">
        <f t="shared" si="4"/>
        <v>26</v>
      </c>
      <c r="M61" s="230">
        <f t="shared" si="4"/>
        <v>39</v>
      </c>
      <c r="N61" s="230">
        <f t="shared" si="4"/>
        <v>32</v>
      </c>
      <c r="O61" s="230">
        <f t="shared" si="4"/>
        <v>28</v>
      </c>
      <c r="P61" s="230">
        <f>SUM(P7,P10,P13,P16,P19,P22,P25,P28,P37,P40,P43,P46,P49,P52,P55,P58)</f>
        <v>468</v>
      </c>
      <c r="Q61" s="230">
        <f t="shared" si="4"/>
        <v>293</v>
      </c>
      <c r="R61" s="230">
        <f t="shared" si="4"/>
        <v>761</v>
      </c>
    </row>
    <row r="62" spans="1:18" ht="18.75" customHeight="1" thickBot="1">
      <c r="A62" s="802"/>
      <c r="B62" s="802"/>
      <c r="C62" s="234" t="s">
        <v>165</v>
      </c>
      <c r="D62" s="235">
        <f>SUM(D8,D11,D14,D17,D20,D23,D26,D29,D38,D41,D44,D47,D47,D50,D53,D56,D59)</f>
        <v>24</v>
      </c>
      <c r="E62" s="235">
        <f t="shared" ref="E62:R62" si="5">SUM(E8,E11,E14,E17,E20,E23,E26,E29,E38,E41,E44,E47,E47,E50,E53,E56,E59)</f>
        <v>9</v>
      </c>
      <c r="F62" s="235">
        <f t="shared" si="5"/>
        <v>2</v>
      </c>
      <c r="G62" s="235">
        <f t="shared" si="5"/>
        <v>2</v>
      </c>
      <c r="H62" s="235">
        <f t="shared" si="5"/>
        <v>0</v>
      </c>
      <c r="I62" s="235">
        <f t="shared" si="5"/>
        <v>1</v>
      </c>
      <c r="J62" s="235">
        <f t="shared" si="5"/>
        <v>0</v>
      </c>
      <c r="K62" s="235">
        <f t="shared" si="5"/>
        <v>0</v>
      </c>
      <c r="L62" s="235">
        <f t="shared" si="5"/>
        <v>0</v>
      </c>
      <c r="M62" s="235">
        <f t="shared" si="5"/>
        <v>0</v>
      </c>
      <c r="N62" s="235">
        <f t="shared" si="5"/>
        <v>8</v>
      </c>
      <c r="O62" s="235">
        <f t="shared" si="5"/>
        <v>3</v>
      </c>
      <c r="P62" s="235">
        <f t="shared" si="5"/>
        <v>34</v>
      </c>
      <c r="Q62" s="235">
        <f t="shared" si="5"/>
        <v>15</v>
      </c>
      <c r="R62" s="235">
        <f t="shared" si="5"/>
        <v>49</v>
      </c>
    </row>
    <row r="63" spans="1:18" ht="13.5" thickTop="1"/>
  </sheetData>
  <mergeCells count="47">
    <mergeCell ref="A2:R2"/>
    <mergeCell ref="A3:C3"/>
    <mergeCell ref="A4:A5"/>
    <mergeCell ref="B4:B5"/>
    <mergeCell ref="C4:C5"/>
    <mergeCell ref="D4:E4"/>
    <mergeCell ref="F4:G4"/>
    <mergeCell ref="H4:I4"/>
    <mergeCell ref="J4:K4"/>
    <mergeCell ref="L4:M4"/>
    <mergeCell ref="N4:O4"/>
    <mergeCell ref="P4:R4"/>
    <mergeCell ref="A6:A8"/>
    <mergeCell ref="B6:B8"/>
    <mergeCell ref="A9:A11"/>
    <mergeCell ref="B9:B11"/>
    <mergeCell ref="F34:G34"/>
    <mergeCell ref="A12:A17"/>
    <mergeCell ref="B12:B14"/>
    <mergeCell ref="B15:B17"/>
    <mergeCell ref="A18:A29"/>
    <mergeCell ref="B18:B20"/>
    <mergeCell ref="B21:B23"/>
    <mergeCell ref="B24:B26"/>
    <mergeCell ref="B27:B29"/>
    <mergeCell ref="A33:C33"/>
    <mergeCell ref="A34:A35"/>
    <mergeCell ref="B34:B35"/>
    <mergeCell ref="C34:C35"/>
    <mergeCell ref="D34:E34"/>
    <mergeCell ref="A36:A47"/>
    <mergeCell ref="B36:B38"/>
    <mergeCell ref="B39:B41"/>
    <mergeCell ref="B42:B44"/>
    <mergeCell ref="B45:B47"/>
    <mergeCell ref="H34:I34"/>
    <mergeCell ref="J34:K34"/>
    <mergeCell ref="L34:M34"/>
    <mergeCell ref="N34:O34"/>
    <mergeCell ref="P34:R34"/>
    <mergeCell ref="A60:B62"/>
    <mergeCell ref="A48:A53"/>
    <mergeCell ref="B48:B50"/>
    <mergeCell ref="B51:B53"/>
    <mergeCell ref="A54:A59"/>
    <mergeCell ref="B54:B56"/>
    <mergeCell ref="B57:B59"/>
  </mergeCells>
  <printOptions horizontalCentered="1"/>
  <pageMargins left="0.39370078740157483" right="0.39370078740157483" top="0.78740157480314965" bottom="0.39370078740157483" header="0.78740157480314965" footer="0.39370078740157483"/>
  <pageSetup paperSize="9" scale="85" firstPageNumber="37" orientation="landscape" useFirstPageNumber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3"/>
  <sheetViews>
    <sheetView rightToLeft="1" view="pageBreakPreview" zoomScale="90" zoomScaleNormal="100" zoomScaleSheetLayoutView="90" workbookViewId="0">
      <selection activeCell="O18" sqref="O18"/>
    </sheetView>
  </sheetViews>
  <sheetFormatPr defaultRowHeight="12.75"/>
  <cols>
    <col min="1" max="1" width="19.7109375" style="2" customWidth="1"/>
    <col min="2" max="2" width="21.85546875" style="2" customWidth="1"/>
    <col min="3" max="17" width="8.140625" style="2" customWidth="1"/>
    <col min="18" max="16384" width="9.140625" style="2"/>
  </cols>
  <sheetData>
    <row r="1" spans="1:17" ht="24" customHeight="1"/>
    <row r="2" spans="1:17" ht="21" customHeight="1">
      <c r="A2" s="823" t="s">
        <v>280</v>
      </c>
      <c r="B2" s="823"/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823"/>
      <c r="O2" s="823"/>
      <c r="P2" s="823"/>
      <c r="Q2" s="823"/>
    </row>
    <row r="3" spans="1:17" ht="27.75" customHeight="1" thickBot="1">
      <c r="A3" s="824" t="s">
        <v>281</v>
      </c>
      <c r="B3" s="824"/>
      <c r="C3" s="824"/>
      <c r="D3" s="82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</row>
    <row r="4" spans="1:17" ht="22.5" customHeight="1" thickTop="1">
      <c r="A4" s="671" t="s">
        <v>24</v>
      </c>
      <c r="B4" s="671" t="s">
        <v>253</v>
      </c>
      <c r="C4" s="818" t="s">
        <v>155</v>
      </c>
      <c r="D4" s="818"/>
      <c r="E4" s="818" t="s">
        <v>156</v>
      </c>
      <c r="F4" s="818"/>
      <c r="G4" s="818" t="s">
        <v>157</v>
      </c>
      <c r="H4" s="818"/>
      <c r="I4" s="818" t="s">
        <v>158</v>
      </c>
      <c r="J4" s="818"/>
      <c r="K4" s="818" t="s">
        <v>159</v>
      </c>
      <c r="L4" s="818"/>
      <c r="M4" s="818" t="s">
        <v>160</v>
      </c>
      <c r="N4" s="818"/>
      <c r="O4" s="818" t="s">
        <v>161</v>
      </c>
      <c r="P4" s="818"/>
      <c r="Q4" s="818"/>
    </row>
    <row r="5" spans="1:17" ht="24.75" customHeight="1" thickBot="1">
      <c r="A5" s="673"/>
      <c r="B5" s="673"/>
      <c r="C5" s="245" t="s">
        <v>175</v>
      </c>
      <c r="D5" s="245" t="s">
        <v>17</v>
      </c>
      <c r="E5" s="245" t="s">
        <v>175</v>
      </c>
      <c r="F5" s="245" t="s">
        <v>17</v>
      </c>
      <c r="G5" s="245" t="s">
        <v>175</v>
      </c>
      <c r="H5" s="245" t="s">
        <v>17</v>
      </c>
      <c r="I5" s="245" t="s">
        <v>175</v>
      </c>
      <c r="J5" s="245" t="s">
        <v>17</v>
      </c>
      <c r="K5" s="245" t="s">
        <v>175</v>
      </c>
      <c r="L5" s="245" t="s">
        <v>17</v>
      </c>
      <c r="M5" s="245" t="s">
        <v>175</v>
      </c>
      <c r="N5" s="245" t="s">
        <v>17</v>
      </c>
      <c r="O5" s="245" t="s">
        <v>175</v>
      </c>
      <c r="P5" s="245" t="s">
        <v>17</v>
      </c>
      <c r="Q5" s="245" t="s">
        <v>18</v>
      </c>
    </row>
    <row r="6" spans="1:17" ht="39.75" customHeight="1">
      <c r="A6" s="246" t="s">
        <v>262</v>
      </c>
      <c r="B6" s="246" t="s">
        <v>282</v>
      </c>
      <c r="C6" s="247">
        <v>2</v>
      </c>
      <c r="D6" s="247">
        <v>2</v>
      </c>
      <c r="E6" s="247">
        <v>1</v>
      </c>
      <c r="F6" s="247">
        <v>0</v>
      </c>
      <c r="G6" s="247">
        <v>0</v>
      </c>
      <c r="H6" s="247">
        <v>0</v>
      </c>
      <c r="I6" s="247">
        <v>0</v>
      </c>
      <c r="J6" s="247">
        <v>0</v>
      </c>
      <c r="K6" s="247">
        <v>0</v>
      </c>
      <c r="L6" s="247">
        <v>0</v>
      </c>
      <c r="M6" s="247">
        <v>0</v>
      </c>
      <c r="N6" s="247">
        <v>0</v>
      </c>
      <c r="O6" s="247">
        <f>SUM(C6,E6,G6,I6,K6,M6)</f>
        <v>3</v>
      </c>
      <c r="P6" s="247">
        <f>SUM(D6,F6,H6,J6,L6,N6)</f>
        <v>2</v>
      </c>
      <c r="Q6" s="247">
        <f>SUM(O6:P6)</f>
        <v>5</v>
      </c>
    </row>
    <row r="7" spans="1:17" ht="39.75" customHeight="1">
      <c r="A7" s="819" t="s">
        <v>267</v>
      </c>
      <c r="B7" s="248" t="s">
        <v>270</v>
      </c>
      <c r="C7" s="8">
        <v>1</v>
      </c>
      <c r="D7" s="8">
        <v>1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1</v>
      </c>
      <c r="P7" s="8">
        <v>1</v>
      </c>
      <c r="Q7" s="8">
        <v>2</v>
      </c>
    </row>
    <row r="8" spans="1:17" ht="39.75" customHeight="1">
      <c r="A8" s="820"/>
      <c r="B8" s="249" t="s">
        <v>272</v>
      </c>
      <c r="C8" s="7">
        <v>0</v>
      </c>
      <c r="D8" s="7">
        <v>0</v>
      </c>
      <c r="E8" s="7">
        <v>0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f t="shared" ref="O8:P11" si="0">SUM(C8,E8,G8,I8,K8,M8)</f>
        <v>0</v>
      </c>
      <c r="P8" s="7">
        <f t="shared" si="0"/>
        <v>1</v>
      </c>
      <c r="Q8" s="7">
        <f t="shared" ref="Q8:Q11" si="1">SUM(O8:P8)</f>
        <v>1</v>
      </c>
    </row>
    <row r="9" spans="1:17" ht="39.75" customHeight="1">
      <c r="A9" s="821" t="s">
        <v>25</v>
      </c>
      <c r="B9" s="249" t="s">
        <v>283</v>
      </c>
      <c r="C9" s="250">
        <v>1</v>
      </c>
      <c r="D9" s="7">
        <v>1</v>
      </c>
      <c r="E9" s="7">
        <v>1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2</v>
      </c>
      <c r="P9" s="7">
        <v>2</v>
      </c>
      <c r="Q9" s="7">
        <v>4</v>
      </c>
    </row>
    <row r="10" spans="1:17" ht="39.75" customHeight="1">
      <c r="A10" s="820"/>
      <c r="B10" s="249" t="s">
        <v>283</v>
      </c>
      <c r="C10" s="7">
        <v>2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f t="shared" si="0"/>
        <v>2</v>
      </c>
      <c r="P10" s="7">
        <f t="shared" si="0"/>
        <v>0</v>
      </c>
      <c r="Q10" s="7">
        <f t="shared" si="1"/>
        <v>2</v>
      </c>
    </row>
    <row r="11" spans="1:17" ht="39.75" customHeight="1" thickBot="1">
      <c r="A11" s="251" t="s">
        <v>26</v>
      </c>
      <c r="B11" s="251" t="s">
        <v>272</v>
      </c>
      <c r="C11" s="252">
        <v>1</v>
      </c>
      <c r="D11" s="252">
        <v>0</v>
      </c>
      <c r="E11" s="252">
        <v>0</v>
      </c>
      <c r="F11" s="252">
        <v>0</v>
      </c>
      <c r="G11" s="252">
        <v>2</v>
      </c>
      <c r="H11" s="252">
        <v>5</v>
      </c>
      <c r="I11" s="252">
        <v>0</v>
      </c>
      <c r="J11" s="252">
        <v>0</v>
      </c>
      <c r="K11" s="252">
        <v>0</v>
      </c>
      <c r="L11" s="252">
        <v>0</v>
      </c>
      <c r="M11" s="252">
        <v>0</v>
      </c>
      <c r="N11" s="252">
        <v>0</v>
      </c>
      <c r="O11" s="8">
        <f t="shared" si="0"/>
        <v>3</v>
      </c>
      <c r="P11" s="8">
        <f t="shared" si="0"/>
        <v>5</v>
      </c>
      <c r="Q11" s="8">
        <f t="shared" si="1"/>
        <v>8</v>
      </c>
    </row>
    <row r="12" spans="1:17" ht="39" customHeight="1" thickBot="1">
      <c r="A12" s="822" t="s">
        <v>23</v>
      </c>
      <c r="B12" s="822"/>
      <c r="C12" s="9">
        <f t="shared" ref="C12:P12" si="2">SUM(C6:C11)</f>
        <v>7</v>
      </c>
      <c r="D12" s="9">
        <f t="shared" si="2"/>
        <v>4</v>
      </c>
      <c r="E12" s="9">
        <f t="shared" si="2"/>
        <v>2</v>
      </c>
      <c r="F12" s="9">
        <f t="shared" si="2"/>
        <v>2</v>
      </c>
      <c r="G12" s="9">
        <f t="shared" si="2"/>
        <v>2</v>
      </c>
      <c r="H12" s="9">
        <f t="shared" si="2"/>
        <v>5</v>
      </c>
      <c r="I12" s="9">
        <f t="shared" si="2"/>
        <v>0</v>
      </c>
      <c r="J12" s="9">
        <f t="shared" si="2"/>
        <v>0</v>
      </c>
      <c r="K12" s="9">
        <f t="shared" si="2"/>
        <v>0</v>
      </c>
      <c r="L12" s="9">
        <f t="shared" si="2"/>
        <v>0</v>
      </c>
      <c r="M12" s="9">
        <f t="shared" si="2"/>
        <v>0</v>
      </c>
      <c r="N12" s="9">
        <f t="shared" si="2"/>
        <v>0</v>
      </c>
      <c r="O12" s="9">
        <f t="shared" si="2"/>
        <v>11</v>
      </c>
      <c r="P12" s="9">
        <f t="shared" si="2"/>
        <v>11</v>
      </c>
      <c r="Q12" s="9">
        <f>Q6+Q7+Q8+Q9+Q10+Q11</f>
        <v>22</v>
      </c>
    </row>
    <row r="13" spans="1:17" ht="13.5" thickTop="1"/>
  </sheetData>
  <mergeCells count="14">
    <mergeCell ref="O4:Q4"/>
    <mergeCell ref="A7:A8"/>
    <mergeCell ref="A9:A10"/>
    <mergeCell ref="A12:B12"/>
    <mergeCell ref="A2:Q2"/>
    <mergeCell ref="A3:D3"/>
    <mergeCell ref="A4:A5"/>
    <mergeCell ref="B4:B5"/>
    <mergeCell ref="C4:D4"/>
    <mergeCell ref="E4:F4"/>
    <mergeCell ref="G4:H4"/>
    <mergeCell ref="I4:J4"/>
    <mergeCell ref="K4:L4"/>
    <mergeCell ref="M4:N4"/>
  </mergeCells>
  <printOptions horizontalCentered="1"/>
  <pageMargins left="0.39370078740157483" right="0.39370078740157483" top="0.78740157480314965" bottom="0.39370078740157483" header="0.78740157480314965" footer="0.39370078740157483"/>
  <pageSetup paperSize="9" scale="85" firstPageNumber="37" orientation="landscape" useFirstPageNumber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51"/>
  <sheetViews>
    <sheetView rightToLeft="1" view="pageBreakPreview" zoomScaleSheetLayoutView="100" workbookViewId="0">
      <selection activeCell="J1" sqref="J1"/>
    </sheetView>
  </sheetViews>
  <sheetFormatPr defaultRowHeight="12.75"/>
  <cols>
    <col min="1" max="1" width="23" style="2" customWidth="1"/>
    <col min="2" max="2" width="36.7109375" style="2" customWidth="1"/>
    <col min="3" max="5" width="21.85546875" style="2" customWidth="1"/>
    <col min="6" max="20" width="9.140625" style="2"/>
    <col min="21" max="21" width="6.28515625" style="2" customWidth="1"/>
    <col min="22" max="16384" width="9.140625" style="2"/>
  </cols>
  <sheetData>
    <row r="1" spans="1:5" ht="51" customHeight="1">
      <c r="A1" s="817" t="s">
        <v>284</v>
      </c>
      <c r="B1" s="817"/>
      <c r="C1" s="817"/>
      <c r="D1" s="817"/>
      <c r="E1" s="817"/>
    </row>
    <row r="2" spans="1:5" ht="24" customHeight="1" thickBot="1">
      <c r="A2" s="828" t="s">
        <v>285</v>
      </c>
      <c r="B2" s="828"/>
      <c r="C2" s="253"/>
      <c r="D2" s="253"/>
      <c r="E2" s="253"/>
    </row>
    <row r="3" spans="1:5" ht="26.25" customHeight="1" thickTop="1">
      <c r="A3" s="671" t="s">
        <v>253</v>
      </c>
      <c r="B3" s="671" t="s">
        <v>253</v>
      </c>
      <c r="C3" s="675" t="s">
        <v>286</v>
      </c>
      <c r="D3" s="675"/>
      <c r="E3" s="675"/>
    </row>
    <row r="4" spans="1:5" ht="24" customHeight="1" thickBot="1">
      <c r="A4" s="673"/>
      <c r="B4" s="673"/>
      <c r="C4" s="254" t="s">
        <v>16</v>
      </c>
      <c r="D4" s="254" t="s">
        <v>17</v>
      </c>
      <c r="E4" s="254" t="s">
        <v>18</v>
      </c>
    </row>
    <row r="5" spans="1:5" ht="39" customHeight="1">
      <c r="A5" s="255" t="s">
        <v>37</v>
      </c>
      <c r="B5" s="256" t="s">
        <v>287</v>
      </c>
      <c r="C5" s="247">
        <v>10</v>
      </c>
      <c r="D5" s="247">
        <v>5</v>
      </c>
      <c r="E5" s="247">
        <f>SUM(C5:D5)</f>
        <v>15</v>
      </c>
    </row>
    <row r="6" spans="1:5" ht="39" customHeight="1">
      <c r="A6" s="825" t="s">
        <v>267</v>
      </c>
      <c r="B6" s="257" t="s">
        <v>272</v>
      </c>
      <c r="C6" s="7">
        <v>4</v>
      </c>
      <c r="D6" s="7">
        <v>1</v>
      </c>
      <c r="E6" s="7">
        <f t="shared" ref="E6" si="0">SUM(C6:D6)</f>
        <v>5</v>
      </c>
    </row>
    <row r="7" spans="1:5" ht="39" customHeight="1">
      <c r="A7" s="825"/>
      <c r="B7" s="257" t="s">
        <v>268</v>
      </c>
      <c r="C7" s="7">
        <v>7</v>
      </c>
      <c r="D7" s="7">
        <v>3</v>
      </c>
      <c r="E7" s="7">
        <v>10</v>
      </c>
    </row>
    <row r="8" spans="1:5" ht="39" customHeight="1">
      <c r="A8" s="825"/>
      <c r="B8" s="257" t="s">
        <v>288</v>
      </c>
      <c r="C8" s="7">
        <v>6</v>
      </c>
      <c r="D8" s="7">
        <v>0</v>
      </c>
      <c r="E8" s="7">
        <f t="shared" ref="E8" si="1">SUM(C8:D8)</f>
        <v>6</v>
      </c>
    </row>
    <row r="9" spans="1:5" ht="39" customHeight="1">
      <c r="A9" s="825" t="s">
        <v>289</v>
      </c>
      <c r="B9" s="257" t="s">
        <v>290</v>
      </c>
      <c r="C9" s="7">
        <v>6</v>
      </c>
      <c r="D9" s="7">
        <v>7</v>
      </c>
      <c r="E9" s="7">
        <v>13</v>
      </c>
    </row>
    <row r="10" spans="1:5" ht="39" customHeight="1">
      <c r="A10" s="825"/>
      <c r="B10" s="257" t="s">
        <v>276</v>
      </c>
      <c r="C10" s="7">
        <v>3</v>
      </c>
      <c r="D10" s="7">
        <v>1</v>
      </c>
      <c r="E10" s="7">
        <v>4</v>
      </c>
    </row>
    <row r="11" spans="1:5" ht="39" customHeight="1">
      <c r="A11" s="825"/>
      <c r="B11" s="257" t="s">
        <v>276</v>
      </c>
      <c r="C11" s="7">
        <v>7</v>
      </c>
      <c r="D11" s="7">
        <v>2</v>
      </c>
      <c r="E11" s="7">
        <v>9</v>
      </c>
    </row>
    <row r="12" spans="1:5" ht="39" customHeight="1">
      <c r="A12" s="258" t="s">
        <v>100</v>
      </c>
      <c r="B12" s="257" t="s">
        <v>278</v>
      </c>
      <c r="C12" s="7">
        <v>6</v>
      </c>
      <c r="D12" s="7">
        <v>3</v>
      </c>
      <c r="E12" s="7">
        <v>9</v>
      </c>
    </row>
    <row r="13" spans="1:5" ht="39" customHeight="1">
      <c r="A13" s="825" t="s">
        <v>26</v>
      </c>
      <c r="B13" s="257" t="s">
        <v>291</v>
      </c>
      <c r="C13" s="7">
        <v>3</v>
      </c>
      <c r="D13" s="7">
        <v>0</v>
      </c>
      <c r="E13" s="7">
        <v>3</v>
      </c>
    </row>
    <row r="14" spans="1:5" ht="39" customHeight="1" thickBot="1">
      <c r="A14" s="826"/>
      <c r="B14" s="259" t="s">
        <v>272</v>
      </c>
      <c r="C14" s="260">
        <v>4</v>
      </c>
      <c r="D14" s="260">
        <v>3</v>
      </c>
      <c r="E14" s="260">
        <v>7</v>
      </c>
    </row>
    <row r="15" spans="1:5" ht="42" customHeight="1" thickBot="1">
      <c r="A15" s="827" t="s">
        <v>23</v>
      </c>
      <c r="B15" s="827"/>
      <c r="C15" s="261">
        <f>SUM(C5:C14)</f>
        <v>56</v>
      </c>
      <c r="D15" s="261">
        <f>SUM(D5:D14)</f>
        <v>25</v>
      </c>
      <c r="E15" s="261">
        <f>SUM(E5:E14)</f>
        <v>81</v>
      </c>
    </row>
    <row r="16" spans="1:5" ht="13.5" thickTop="1"/>
    <row r="51" spans="1:2">
      <c r="A51" s="262"/>
      <c r="B51" s="262"/>
    </row>
  </sheetData>
  <mergeCells count="9">
    <mergeCell ref="A9:A11"/>
    <mergeCell ref="A13:A14"/>
    <mergeCell ref="A15:B15"/>
    <mergeCell ref="A1:E1"/>
    <mergeCell ref="A2:B2"/>
    <mergeCell ref="A3:A4"/>
    <mergeCell ref="B3:B4"/>
    <mergeCell ref="C3:E3"/>
    <mergeCell ref="A6:A8"/>
  </mergeCells>
  <printOptions horizontalCentered="1"/>
  <pageMargins left="0.39370078740157483" right="0.39370078740157483" top="0.78740157480314965" bottom="0.39370078740157483" header="0.78740157480314965" footer="0.39370078740157483"/>
  <pageSetup paperSize="9" scale="85" firstPageNumber="37" orientation="landscape" useFirstPageNumber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6"/>
  <sheetViews>
    <sheetView rightToLeft="1" view="pageBreakPreview" zoomScale="85" zoomScaleNormal="100" zoomScaleSheetLayoutView="85" workbookViewId="0">
      <selection activeCell="O18" sqref="O18"/>
    </sheetView>
  </sheetViews>
  <sheetFormatPr defaultRowHeight="12.75"/>
  <cols>
    <col min="1" max="1" width="16.5703125" style="2" customWidth="1"/>
    <col min="2" max="13" width="9.140625" style="2" customWidth="1"/>
    <col min="14" max="16" width="10" style="2" customWidth="1"/>
    <col min="17" max="16384" width="9.140625" style="2"/>
  </cols>
  <sheetData>
    <row r="1" spans="1:16" ht="51" customHeight="1">
      <c r="A1" s="817" t="s">
        <v>292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</row>
    <row r="2" spans="1:16" ht="18.75" thickBot="1">
      <c r="A2" s="828" t="s">
        <v>293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828"/>
      <c r="M2" s="828"/>
      <c r="N2" s="828"/>
      <c r="O2" s="828"/>
      <c r="P2" s="828"/>
    </row>
    <row r="3" spans="1:16" ht="36" customHeight="1" thickTop="1">
      <c r="A3" s="671" t="s">
        <v>24</v>
      </c>
      <c r="B3" s="675" t="s">
        <v>186</v>
      </c>
      <c r="C3" s="675"/>
      <c r="D3" s="675" t="s">
        <v>187</v>
      </c>
      <c r="E3" s="675"/>
      <c r="F3" s="675" t="s">
        <v>188</v>
      </c>
      <c r="G3" s="675"/>
      <c r="H3" s="675" t="s">
        <v>189</v>
      </c>
      <c r="I3" s="675"/>
      <c r="J3" s="675" t="s">
        <v>190</v>
      </c>
      <c r="K3" s="675"/>
      <c r="L3" s="675" t="s">
        <v>150</v>
      </c>
      <c r="M3" s="675"/>
      <c r="N3" s="675" t="s">
        <v>23</v>
      </c>
      <c r="O3" s="675"/>
      <c r="P3" s="675"/>
    </row>
    <row r="4" spans="1:16" ht="36" customHeight="1" thickBot="1">
      <c r="A4" s="673"/>
      <c r="B4" s="223" t="s">
        <v>16</v>
      </c>
      <c r="C4" s="223" t="s">
        <v>17</v>
      </c>
      <c r="D4" s="223" t="s">
        <v>16</v>
      </c>
      <c r="E4" s="223" t="s">
        <v>17</v>
      </c>
      <c r="F4" s="223" t="s">
        <v>16</v>
      </c>
      <c r="G4" s="223" t="s">
        <v>17</v>
      </c>
      <c r="H4" s="223" t="s">
        <v>16</v>
      </c>
      <c r="I4" s="223" t="s">
        <v>17</v>
      </c>
      <c r="J4" s="223" t="s">
        <v>16</v>
      </c>
      <c r="K4" s="223" t="s">
        <v>17</v>
      </c>
      <c r="L4" s="223" t="s">
        <v>16</v>
      </c>
      <c r="M4" s="223" t="s">
        <v>17</v>
      </c>
      <c r="N4" s="223" t="s">
        <v>16</v>
      </c>
      <c r="O4" s="223" t="s">
        <v>17</v>
      </c>
      <c r="P4" s="223" t="s">
        <v>162</v>
      </c>
    </row>
    <row r="5" spans="1:16" ht="36" customHeight="1">
      <c r="A5" s="62" t="s">
        <v>99</v>
      </c>
      <c r="B5" s="122">
        <v>0</v>
      </c>
      <c r="C5" s="122">
        <v>1</v>
      </c>
      <c r="D5" s="122">
        <v>1</v>
      </c>
      <c r="E5" s="122">
        <v>0</v>
      </c>
      <c r="F5" s="122">
        <v>0</v>
      </c>
      <c r="G5" s="122">
        <v>0</v>
      </c>
      <c r="H5" s="122">
        <v>0</v>
      </c>
      <c r="I5" s="122">
        <v>0</v>
      </c>
      <c r="J5" s="122">
        <v>0</v>
      </c>
      <c r="K5" s="122">
        <v>0</v>
      </c>
      <c r="L5" s="122">
        <v>1</v>
      </c>
      <c r="M5" s="122">
        <v>1</v>
      </c>
      <c r="N5" s="122">
        <v>2</v>
      </c>
      <c r="O5" s="122">
        <v>2</v>
      </c>
      <c r="P5" s="122">
        <v>4</v>
      </c>
    </row>
    <row r="6" spans="1:16" ht="36" customHeight="1">
      <c r="A6" s="263" t="s">
        <v>37</v>
      </c>
      <c r="B6" s="7">
        <v>0</v>
      </c>
      <c r="C6" s="7">
        <v>11</v>
      </c>
      <c r="D6" s="7">
        <v>1</v>
      </c>
      <c r="E6" s="7">
        <v>6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1</v>
      </c>
      <c r="O6" s="7">
        <v>17</v>
      </c>
      <c r="P6" s="7">
        <v>18</v>
      </c>
    </row>
    <row r="7" spans="1:16" ht="36" customHeight="1">
      <c r="A7" s="263" t="s">
        <v>92</v>
      </c>
      <c r="B7" s="7">
        <v>6</v>
      </c>
      <c r="C7" s="7">
        <v>3</v>
      </c>
      <c r="D7" s="7">
        <v>4</v>
      </c>
      <c r="E7" s="7">
        <v>3</v>
      </c>
      <c r="F7" s="7">
        <v>0</v>
      </c>
      <c r="G7" s="7">
        <v>0</v>
      </c>
      <c r="H7" s="7">
        <v>0</v>
      </c>
      <c r="I7" s="7">
        <v>1</v>
      </c>
      <c r="J7" s="7">
        <v>0</v>
      </c>
      <c r="K7" s="7">
        <v>0</v>
      </c>
      <c r="L7" s="7">
        <v>1</v>
      </c>
      <c r="M7" s="7">
        <v>0</v>
      </c>
      <c r="N7" s="7">
        <f t="shared" ref="N7:O11" si="0">SUM(B7,D7,F7,H7,J7,L7)</f>
        <v>11</v>
      </c>
      <c r="O7" s="7">
        <f t="shared" si="0"/>
        <v>7</v>
      </c>
      <c r="P7" s="7">
        <f t="shared" ref="P7:P11" si="1">SUM(N7,O7)</f>
        <v>18</v>
      </c>
    </row>
    <row r="8" spans="1:16" ht="36" customHeight="1">
      <c r="A8" s="263" t="s">
        <v>41</v>
      </c>
      <c r="B8" s="7">
        <v>2</v>
      </c>
      <c r="C8" s="7">
        <v>17</v>
      </c>
      <c r="D8" s="7">
        <v>1</v>
      </c>
      <c r="E8" s="7">
        <v>42</v>
      </c>
      <c r="F8" s="7">
        <v>0</v>
      </c>
      <c r="G8" s="7">
        <v>0</v>
      </c>
      <c r="H8" s="7">
        <v>0</v>
      </c>
      <c r="I8" s="7">
        <v>1</v>
      </c>
      <c r="J8" s="7">
        <v>0</v>
      </c>
      <c r="K8" s="7">
        <v>0</v>
      </c>
      <c r="L8" s="7">
        <v>0</v>
      </c>
      <c r="M8" s="7">
        <v>0</v>
      </c>
      <c r="N8" s="7">
        <f t="shared" si="0"/>
        <v>3</v>
      </c>
      <c r="O8" s="7">
        <f t="shared" si="0"/>
        <v>60</v>
      </c>
      <c r="P8" s="7">
        <f t="shared" si="1"/>
        <v>63</v>
      </c>
    </row>
    <row r="9" spans="1:16" ht="36" customHeight="1">
      <c r="A9" s="263" t="s">
        <v>25</v>
      </c>
      <c r="B9" s="7">
        <v>1</v>
      </c>
      <c r="C9" s="7">
        <v>10</v>
      </c>
      <c r="D9" s="7">
        <v>2</v>
      </c>
      <c r="E9" s="7">
        <v>4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2</v>
      </c>
      <c r="M9" s="7">
        <v>0</v>
      </c>
      <c r="N9" s="7">
        <f t="shared" si="0"/>
        <v>5</v>
      </c>
      <c r="O9" s="7">
        <f t="shared" si="0"/>
        <v>14</v>
      </c>
      <c r="P9" s="7">
        <f t="shared" si="1"/>
        <v>19</v>
      </c>
    </row>
    <row r="10" spans="1:16" ht="36" customHeight="1">
      <c r="A10" s="263" t="s">
        <v>100</v>
      </c>
      <c r="B10" s="7">
        <v>1</v>
      </c>
      <c r="C10" s="7">
        <v>5</v>
      </c>
      <c r="D10" s="7">
        <v>1</v>
      </c>
      <c r="E10" s="7">
        <v>2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2</v>
      </c>
      <c r="M10" s="7">
        <v>7</v>
      </c>
      <c r="N10" s="7">
        <f t="shared" si="0"/>
        <v>4</v>
      </c>
      <c r="O10" s="7">
        <f t="shared" si="0"/>
        <v>14</v>
      </c>
      <c r="P10" s="7">
        <f t="shared" si="1"/>
        <v>18</v>
      </c>
    </row>
    <row r="11" spans="1:16" ht="36" customHeight="1" thickBot="1">
      <c r="A11" s="264" t="s">
        <v>26</v>
      </c>
      <c r="B11" s="252">
        <v>0</v>
      </c>
      <c r="C11" s="252">
        <v>6</v>
      </c>
      <c r="D11" s="252">
        <v>1</v>
      </c>
      <c r="E11" s="252">
        <v>6</v>
      </c>
      <c r="F11" s="252">
        <v>0</v>
      </c>
      <c r="G11" s="252">
        <v>0</v>
      </c>
      <c r="H11" s="252">
        <v>0</v>
      </c>
      <c r="I11" s="252">
        <v>0</v>
      </c>
      <c r="J11" s="252">
        <v>0</v>
      </c>
      <c r="K11" s="252">
        <v>0</v>
      </c>
      <c r="L11" s="252">
        <v>0</v>
      </c>
      <c r="M11" s="252">
        <v>0</v>
      </c>
      <c r="N11" s="252">
        <f t="shared" si="0"/>
        <v>1</v>
      </c>
      <c r="O11" s="252">
        <f t="shared" si="0"/>
        <v>12</v>
      </c>
      <c r="P11" s="252">
        <f t="shared" si="1"/>
        <v>13</v>
      </c>
    </row>
    <row r="12" spans="1:16" ht="36" customHeight="1" thickBot="1">
      <c r="A12" s="265" t="s">
        <v>161</v>
      </c>
      <c r="B12" s="9">
        <f>SUM(B7:B11)</f>
        <v>10</v>
      </c>
      <c r="C12" s="9">
        <f t="shared" ref="C12:M12" si="2">SUM(C7:C11)</f>
        <v>41</v>
      </c>
      <c r="D12" s="9">
        <f t="shared" si="2"/>
        <v>9</v>
      </c>
      <c r="E12" s="9">
        <f t="shared" si="2"/>
        <v>57</v>
      </c>
      <c r="F12" s="9">
        <f t="shared" si="2"/>
        <v>0</v>
      </c>
      <c r="G12" s="9">
        <f t="shared" si="2"/>
        <v>0</v>
      </c>
      <c r="H12" s="9">
        <f t="shared" si="2"/>
        <v>0</v>
      </c>
      <c r="I12" s="9">
        <f t="shared" si="2"/>
        <v>2</v>
      </c>
      <c r="J12" s="9">
        <f t="shared" si="2"/>
        <v>0</v>
      </c>
      <c r="K12" s="9">
        <f t="shared" si="2"/>
        <v>0</v>
      </c>
      <c r="L12" s="9">
        <f t="shared" si="2"/>
        <v>5</v>
      </c>
      <c r="M12" s="9">
        <f t="shared" si="2"/>
        <v>7</v>
      </c>
      <c r="N12" s="9">
        <f>SUM(N5:N11)</f>
        <v>27</v>
      </c>
      <c r="O12" s="9">
        <f>SUM(O5:O11)</f>
        <v>126</v>
      </c>
      <c r="P12" s="9">
        <f>SUM(P5:P11)</f>
        <v>153</v>
      </c>
    </row>
    <row r="13" spans="1:16" ht="13.5" thickTop="1"/>
    <row r="19" ht="15.75" customHeight="1"/>
    <row r="46" spans="1:1">
      <c r="A46" s="262"/>
    </row>
  </sheetData>
  <mergeCells count="10">
    <mergeCell ref="A1:P1"/>
    <mergeCell ref="A2:P2"/>
    <mergeCell ref="A3:A4"/>
    <mergeCell ref="B3:C3"/>
    <mergeCell ref="D3:E3"/>
    <mergeCell ref="F3:G3"/>
    <mergeCell ref="H3:I3"/>
    <mergeCell ref="J3:K3"/>
    <mergeCell ref="L3:M3"/>
    <mergeCell ref="N3:P3"/>
  </mergeCells>
  <printOptions horizontalCentered="1"/>
  <pageMargins left="0.39370078740157483" right="0.39370078740157483" top="0.78740157480314965" bottom="0.39370078740157483" header="0.78740157480314965" footer="0.39370078740157483"/>
  <pageSetup paperSize="9" scale="85" firstPageNumber="37" orientation="landscape" useFirstPageNumber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5"/>
  <sheetViews>
    <sheetView rightToLeft="1" view="pageBreakPreview" zoomScaleSheetLayoutView="100" workbookViewId="0">
      <selection activeCell="O18" sqref="O18"/>
    </sheetView>
  </sheetViews>
  <sheetFormatPr defaultRowHeight="12.75"/>
  <cols>
    <col min="1" max="1" width="16.28515625" style="2" customWidth="1"/>
    <col min="2" max="2" width="11.7109375" style="2" customWidth="1"/>
    <col min="3" max="17" width="7.7109375" style="2" customWidth="1"/>
    <col min="18" max="21" width="3.7109375" style="2" customWidth="1"/>
    <col min="22" max="22" width="9.140625" style="2"/>
    <col min="23" max="23" width="6.28515625" style="2" customWidth="1"/>
    <col min="24" max="16384" width="9.140625" style="2"/>
  </cols>
  <sheetData>
    <row r="1" spans="1:17" ht="44.25" customHeight="1">
      <c r="A1" s="817" t="s">
        <v>294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</row>
    <row r="2" spans="1:17" ht="18.75" customHeight="1" thickBot="1">
      <c r="A2" s="222" t="s">
        <v>295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</row>
    <row r="3" spans="1:17" ht="22.5" customHeight="1" thickTop="1">
      <c r="A3" s="675" t="s">
        <v>195</v>
      </c>
      <c r="B3" s="671" t="s">
        <v>196</v>
      </c>
      <c r="C3" s="675" t="s">
        <v>186</v>
      </c>
      <c r="D3" s="675"/>
      <c r="E3" s="675" t="s">
        <v>197</v>
      </c>
      <c r="F3" s="675"/>
      <c r="G3" s="675" t="s">
        <v>198</v>
      </c>
      <c r="H3" s="675"/>
      <c r="I3" s="675" t="s">
        <v>199</v>
      </c>
      <c r="J3" s="675"/>
      <c r="K3" s="675" t="s">
        <v>200</v>
      </c>
      <c r="L3" s="675"/>
      <c r="M3" s="675" t="s">
        <v>201</v>
      </c>
      <c r="N3" s="675"/>
      <c r="O3" s="675" t="s">
        <v>23</v>
      </c>
      <c r="P3" s="675"/>
      <c r="Q3" s="675"/>
    </row>
    <row r="4" spans="1:17" ht="20.25" customHeight="1" thickBot="1">
      <c r="A4" s="812"/>
      <c r="B4" s="673"/>
      <c r="C4" s="223" t="s">
        <v>16</v>
      </c>
      <c r="D4" s="223" t="s">
        <v>17</v>
      </c>
      <c r="E4" s="223" t="s">
        <v>16</v>
      </c>
      <c r="F4" s="223" t="s">
        <v>17</v>
      </c>
      <c r="G4" s="223" t="s">
        <v>16</v>
      </c>
      <c r="H4" s="223" t="s">
        <v>17</v>
      </c>
      <c r="I4" s="223" t="s">
        <v>16</v>
      </c>
      <c r="J4" s="223" t="s">
        <v>17</v>
      </c>
      <c r="K4" s="223" t="s">
        <v>16</v>
      </c>
      <c r="L4" s="223" t="s">
        <v>17</v>
      </c>
      <c r="M4" s="223" t="s">
        <v>16</v>
      </c>
      <c r="N4" s="223" t="s">
        <v>17</v>
      </c>
      <c r="O4" s="223" t="s">
        <v>16</v>
      </c>
      <c r="P4" s="223" t="s">
        <v>17</v>
      </c>
      <c r="Q4" s="223" t="s">
        <v>18</v>
      </c>
    </row>
    <row r="5" spans="1:17" ht="22.5" customHeight="1">
      <c r="A5" s="832" t="s">
        <v>207</v>
      </c>
      <c r="B5" s="266" t="s">
        <v>203</v>
      </c>
      <c r="C5" s="7">
        <v>6</v>
      </c>
      <c r="D5" s="7">
        <v>36</v>
      </c>
      <c r="E5" s="7">
        <v>5</v>
      </c>
      <c r="F5" s="7">
        <v>47</v>
      </c>
      <c r="G5" s="7">
        <v>0</v>
      </c>
      <c r="H5" s="7">
        <v>0</v>
      </c>
      <c r="I5" s="7">
        <v>0</v>
      </c>
      <c r="J5" s="7">
        <v>1</v>
      </c>
      <c r="K5" s="7">
        <v>0</v>
      </c>
      <c r="L5" s="7">
        <v>0</v>
      </c>
      <c r="M5" s="7">
        <v>5</v>
      </c>
      <c r="N5" s="7">
        <v>8</v>
      </c>
      <c r="O5" s="7">
        <f t="shared" ref="O5:P16" si="0">SUM(C5,E5,G5,I5,K5,M5)</f>
        <v>16</v>
      </c>
      <c r="P5" s="7">
        <f t="shared" si="0"/>
        <v>92</v>
      </c>
      <c r="Q5" s="7">
        <f t="shared" ref="Q5:Q17" si="1">SUM(O5:P5)</f>
        <v>108</v>
      </c>
    </row>
    <row r="6" spans="1:17" ht="22.5" customHeight="1">
      <c r="A6" s="832"/>
      <c r="B6" s="266" t="s">
        <v>204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f t="shared" si="0"/>
        <v>0</v>
      </c>
      <c r="P6" s="7">
        <f t="shared" si="0"/>
        <v>0</v>
      </c>
      <c r="Q6" s="7">
        <f t="shared" si="1"/>
        <v>0</v>
      </c>
    </row>
    <row r="7" spans="1:17" ht="22.5" customHeight="1">
      <c r="A7" s="832" t="s">
        <v>296</v>
      </c>
      <c r="B7" s="266" t="s">
        <v>203</v>
      </c>
      <c r="C7" s="7">
        <v>2</v>
      </c>
      <c r="D7" s="7">
        <v>0</v>
      </c>
      <c r="E7" s="7">
        <v>0</v>
      </c>
      <c r="F7" s="7">
        <v>3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f t="shared" si="0"/>
        <v>2</v>
      </c>
      <c r="P7" s="7">
        <f t="shared" si="0"/>
        <v>3</v>
      </c>
      <c r="Q7" s="7">
        <f t="shared" si="1"/>
        <v>5</v>
      </c>
    </row>
    <row r="8" spans="1:17" ht="22.5" customHeight="1">
      <c r="A8" s="832"/>
      <c r="B8" s="266" t="s">
        <v>204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f t="shared" si="0"/>
        <v>0</v>
      </c>
      <c r="P8" s="7">
        <f t="shared" si="0"/>
        <v>0</v>
      </c>
      <c r="Q8" s="7">
        <f t="shared" si="1"/>
        <v>0</v>
      </c>
    </row>
    <row r="9" spans="1:17" ht="22.5" customHeight="1">
      <c r="A9" s="832" t="s">
        <v>209</v>
      </c>
      <c r="B9" s="266" t="s">
        <v>203</v>
      </c>
      <c r="C9" s="7">
        <v>2</v>
      </c>
      <c r="D9" s="7">
        <v>7</v>
      </c>
      <c r="E9" s="7">
        <v>3</v>
      </c>
      <c r="F9" s="7">
        <v>7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1</v>
      </c>
      <c r="N9" s="7">
        <v>0</v>
      </c>
      <c r="O9" s="7">
        <f t="shared" si="0"/>
        <v>6</v>
      </c>
      <c r="P9" s="7">
        <f t="shared" si="0"/>
        <v>14</v>
      </c>
      <c r="Q9" s="7">
        <f t="shared" si="1"/>
        <v>20</v>
      </c>
    </row>
    <row r="10" spans="1:17" ht="22.5" customHeight="1">
      <c r="A10" s="832"/>
      <c r="B10" s="266" t="s">
        <v>204</v>
      </c>
      <c r="C10" s="7">
        <v>0</v>
      </c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f t="shared" si="0"/>
        <v>0</v>
      </c>
      <c r="P10" s="7">
        <f t="shared" si="0"/>
        <v>1</v>
      </c>
      <c r="Q10" s="7">
        <f t="shared" si="1"/>
        <v>1</v>
      </c>
    </row>
    <row r="11" spans="1:17" ht="22.5" customHeight="1">
      <c r="A11" s="833" t="s">
        <v>210</v>
      </c>
      <c r="B11" s="266" t="s">
        <v>203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1</v>
      </c>
      <c r="K11" s="7">
        <v>0</v>
      </c>
      <c r="L11" s="7">
        <v>0</v>
      </c>
      <c r="M11" s="7">
        <v>0</v>
      </c>
      <c r="N11" s="7">
        <v>0</v>
      </c>
      <c r="O11" s="7">
        <f t="shared" si="0"/>
        <v>0</v>
      </c>
      <c r="P11" s="7">
        <f t="shared" si="0"/>
        <v>2</v>
      </c>
      <c r="Q11" s="7">
        <f t="shared" si="1"/>
        <v>2</v>
      </c>
    </row>
    <row r="12" spans="1:17" ht="22.5" customHeight="1">
      <c r="A12" s="834"/>
      <c r="B12" s="266" t="s">
        <v>204</v>
      </c>
      <c r="C12" s="7">
        <v>0</v>
      </c>
      <c r="D12" s="7">
        <v>0</v>
      </c>
      <c r="E12" s="7">
        <v>0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f t="shared" si="0"/>
        <v>0</v>
      </c>
      <c r="P12" s="7">
        <f t="shared" si="0"/>
        <v>1</v>
      </c>
      <c r="Q12" s="7">
        <f t="shared" si="1"/>
        <v>1</v>
      </c>
    </row>
    <row r="13" spans="1:17" ht="22.5" customHeight="1">
      <c r="A13" s="832" t="s">
        <v>297</v>
      </c>
      <c r="B13" s="266" t="s">
        <v>203</v>
      </c>
      <c r="C13" s="7">
        <v>0</v>
      </c>
      <c r="D13" s="7">
        <v>2</v>
      </c>
      <c r="E13" s="7">
        <v>2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f t="shared" si="0"/>
        <v>2</v>
      </c>
      <c r="P13" s="7">
        <f t="shared" si="0"/>
        <v>2</v>
      </c>
      <c r="Q13" s="7">
        <f t="shared" si="1"/>
        <v>4</v>
      </c>
    </row>
    <row r="14" spans="1:17" ht="22.5" customHeight="1">
      <c r="A14" s="832"/>
      <c r="B14" s="266" t="s">
        <v>204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f t="shared" si="0"/>
        <v>0</v>
      </c>
      <c r="P14" s="7">
        <f t="shared" si="0"/>
        <v>0</v>
      </c>
      <c r="Q14" s="7">
        <f t="shared" si="1"/>
        <v>0</v>
      </c>
    </row>
    <row r="15" spans="1:17" ht="22.5" customHeight="1">
      <c r="A15" s="832" t="s">
        <v>213</v>
      </c>
      <c r="B15" s="266" t="s">
        <v>203</v>
      </c>
      <c r="C15" s="7">
        <v>0</v>
      </c>
      <c r="D15" s="7">
        <v>8</v>
      </c>
      <c r="E15" s="7">
        <v>1</v>
      </c>
      <c r="F15" s="7">
        <v>3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f t="shared" si="0"/>
        <v>1</v>
      </c>
      <c r="P15" s="7">
        <f t="shared" si="0"/>
        <v>11</v>
      </c>
      <c r="Q15" s="7">
        <f t="shared" si="1"/>
        <v>12</v>
      </c>
    </row>
    <row r="16" spans="1:17" ht="22.5" customHeight="1" thickBot="1">
      <c r="A16" s="832"/>
      <c r="B16" s="267" t="s">
        <v>204</v>
      </c>
      <c r="C16" s="260">
        <v>0</v>
      </c>
      <c r="D16" s="260">
        <v>0</v>
      </c>
      <c r="E16" s="260">
        <v>0</v>
      </c>
      <c r="F16" s="260">
        <v>0</v>
      </c>
      <c r="G16" s="260">
        <v>0</v>
      </c>
      <c r="H16" s="260">
        <v>0</v>
      </c>
      <c r="I16" s="260">
        <v>0</v>
      </c>
      <c r="J16" s="260">
        <v>0</v>
      </c>
      <c r="K16" s="260">
        <v>0</v>
      </c>
      <c r="L16" s="260">
        <v>0</v>
      </c>
      <c r="M16" s="260">
        <v>0</v>
      </c>
      <c r="N16" s="260">
        <v>0</v>
      </c>
      <c r="O16" s="260">
        <f t="shared" si="0"/>
        <v>0</v>
      </c>
      <c r="P16" s="260">
        <f t="shared" si="0"/>
        <v>0</v>
      </c>
      <c r="Q16" s="260">
        <f t="shared" si="1"/>
        <v>0</v>
      </c>
    </row>
    <row r="17" spans="1:17" ht="22.5" customHeight="1">
      <c r="A17" s="829" t="s">
        <v>216</v>
      </c>
      <c r="B17" s="268" t="s">
        <v>203</v>
      </c>
      <c r="C17" s="269">
        <f>C5+C7+C9</f>
        <v>10</v>
      </c>
      <c r="D17" s="269">
        <f>D5+D9+D13+D15</f>
        <v>53</v>
      </c>
      <c r="E17" s="269">
        <f>E5+E9+E13+E15</f>
        <v>11</v>
      </c>
      <c r="F17" s="269">
        <f>F5+F7+F9+F11++F15</f>
        <v>61</v>
      </c>
      <c r="G17" s="269">
        <v>0</v>
      </c>
      <c r="H17" s="269">
        <v>0</v>
      </c>
      <c r="I17" s="269">
        <v>0</v>
      </c>
      <c r="J17" s="269">
        <f>J5+J11</f>
        <v>2</v>
      </c>
      <c r="K17" s="269">
        <v>0</v>
      </c>
      <c r="L17" s="269">
        <v>0</v>
      </c>
      <c r="M17" s="269">
        <f>M5+M9</f>
        <v>6</v>
      </c>
      <c r="N17" s="269">
        <f>N5</f>
        <v>8</v>
      </c>
      <c r="O17" s="269">
        <f>O5+O7+O9+O13+O15</f>
        <v>27</v>
      </c>
      <c r="P17" s="269">
        <f>P5+P7+P9+P11+P13+P15</f>
        <v>124</v>
      </c>
      <c r="Q17" s="269">
        <f t="shared" si="1"/>
        <v>151</v>
      </c>
    </row>
    <row r="18" spans="1:17" ht="22.5" customHeight="1">
      <c r="A18" s="830"/>
      <c r="B18" s="266" t="s">
        <v>204</v>
      </c>
      <c r="C18" s="7">
        <v>0</v>
      </c>
      <c r="D18" s="7">
        <v>0</v>
      </c>
      <c r="E18" s="7">
        <v>0</v>
      </c>
      <c r="F18" s="7">
        <f>F10+F12</f>
        <v>2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>P11</f>
        <v>2</v>
      </c>
      <c r="Q18" s="7">
        <v>2</v>
      </c>
    </row>
    <row r="19" spans="1:17" ht="22.5" customHeight="1" thickBot="1">
      <c r="A19" s="831"/>
      <c r="B19" s="270" t="s">
        <v>2</v>
      </c>
      <c r="C19" s="271">
        <f>SUM(C17:C18)</f>
        <v>10</v>
      </c>
      <c r="D19" s="271">
        <f t="shared" ref="D19:Q19" si="2">SUM(D17:D18)</f>
        <v>53</v>
      </c>
      <c r="E19" s="271">
        <f t="shared" si="2"/>
        <v>11</v>
      </c>
      <c r="F19" s="271">
        <f t="shared" si="2"/>
        <v>63</v>
      </c>
      <c r="G19" s="271">
        <f t="shared" si="2"/>
        <v>0</v>
      </c>
      <c r="H19" s="271">
        <f t="shared" si="2"/>
        <v>0</v>
      </c>
      <c r="I19" s="271">
        <f t="shared" si="2"/>
        <v>0</v>
      </c>
      <c r="J19" s="271">
        <f t="shared" si="2"/>
        <v>2</v>
      </c>
      <c r="K19" s="271">
        <f t="shared" si="2"/>
        <v>0</v>
      </c>
      <c r="L19" s="271">
        <f t="shared" si="2"/>
        <v>0</v>
      </c>
      <c r="M19" s="271">
        <f t="shared" si="2"/>
        <v>6</v>
      </c>
      <c r="N19" s="271">
        <f t="shared" si="2"/>
        <v>8</v>
      </c>
      <c r="O19" s="271">
        <f t="shared" si="2"/>
        <v>27</v>
      </c>
      <c r="P19" s="271">
        <f t="shared" si="2"/>
        <v>126</v>
      </c>
      <c r="Q19" s="271">
        <f t="shared" si="2"/>
        <v>153</v>
      </c>
    </row>
    <row r="20" spans="1:17" ht="13.5" thickTop="1"/>
    <row r="45" spans="1:1">
      <c r="A45" s="262"/>
    </row>
  </sheetData>
  <mergeCells count="17">
    <mergeCell ref="A1:Q1"/>
    <mergeCell ref="A3:A4"/>
    <mergeCell ref="B3:B4"/>
    <mergeCell ref="C3:D3"/>
    <mergeCell ref="E3:F3"/>
    <mergeCell ref="G3:H3"/>
    <mergeCell ref="I3:J3"/>
    <mergeCell ref="K3:L3"/>
    <mergeCell ref="M3:N3"/>
    <mergeCell ref="O3:Q3"/>
    <mergeCell ref="A17:A19"/>
    <mergeCell ref="A5:A6"/>
    <mergeCell ref="A7:A8"/>
    <mergeCell ref="A9:A10"/>
    <mergeCell ref="A11:A12"/>
    <mergeCell ref="A13:A14"/>
    <mergeCell ref="A15:A16"/>
  </mergeCells>
  <printOptions horizontalCentered="1"/>
  <pageMargins left="0.39370078740157483" right="0.39370078740157483" top="0.78740157480314965" bottom="0.39370078740157483" header="0.78740157480314965" footer="0.39370078740157483"/>
  <pageSetup paperSize="9" scale="85" firstPageNumber="37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4"/>
  <sheetViews>
    <sheetView rightToLeft="1" view="pageBreakPreview" zoomScaleSheetLayoutView="100" workbookViewId="0">
      <selection activeCell="Y4" sqref="Y4"/>
    </sheetView>
  </sheetViews>
  <sheetFormatPr defaultRowHeight="12.75"/>
  <cols>
    <col min="1" max="1" width="11.85546875" style="2" customWidth="1"/>
    <col min="2" max="2" width="7.42578125" style="2" customWidth="1"/>
    <col min="3" max="3" width="6.42578125" style="2" customWidth="1"/>
    <col min="4" max="4" width="7.85546875" style="2" customWidth="1"/>
    <col min="5" max="5" width="6.42578125" style="2" customWidth="1"/>
    <col min="6" max="11" width="5.85546875" style="2" customWidth="1"/>
    <col min="12" max="14" width="7.140625" style="2" customWidth="1"/>
    <col min="15" max="17" width="7.7109375" style="2" customWidth="1"/>
    <col min="18" max="19" width="7.140625" style="2" customWidth="1"/>
    <col min="20" max="20" width="8.28515625" style="2" customWidth="1"/>
    <col min="21" max="22" width="7.140625" style="2" customWidth="1"/>
    <col min="23" max="23" width="8.28515625" style="2" customWidth="1"/>
    <col min="24" max="24" width="4.28515625" style="2" customWidth="1"/>
    <col min="25" max="16384" width="9.140625" style="2"/>
  </cols>
  <sheetData>
    <row r="1" spans="1:23" ht="24.75" customHeight="1">
      <c r="A1" s="669" t="s">
        <v>109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669"/>
      <c r="R1" s="669"/>
      <c r="S1" s="669"/>
      <c r="T1" s="669"/>
      <c r="U1" s="669"/>
      <c r="V1" s="669"/>
      <c r="W1" s="669"/>
    </row>
    <row r="2" spans="1:23" ht="24.75" customHeight="1" thickBot="1">
      <c r="A2" s="670" t="s">
        <v>52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0"/>
      <c r="P2" s="670"/>
      <c r="Q2" s="670"/>
      <c r="R2" s="670"/>
      <c r="S2" s="670"/>
      <c r="T2" s="670"/>
      <c r="U2" s="670"/>
      <c r="V2" s="670"/>
      <c r="W2" s="670"/>
    </row>
    <row r="3" spans="1:23" ht="24" customHeight="1" thickTop="1">
      <c r="A3" s="671" t="s">
        <v>24</v>
      </c>
      <c r="B3" s="676" t="s">
        <v>4</v>
      </c>
      <c r="C3" s="675" t="s">
        <v>5</v>
      </c>
      <c r="D3" s="675"/>
      <c r="E3" s="675"/>
      <c r="F3" s="675"/>
      <c r="G3" s="675"/>
      <c r="H3" s="675"/>
      <c r="I3" s="675" t="s">
        <v>6</v>
      </c>
      <c r="J3" s="675"/>
      <c r="K3" s="675"/>
      <c r="L3" s="675"/>
      <c r="M3" s="675"/>
      <c r="N3" s="675"/>
      <c r="O3" s="675"/>
      <c r="P3" s="675"/>
      <c r="Q3" s="675"/>
      <c r="R3" s="675"/>
      <c r="S3" s="675"/>
      <c r="T3" s="675"/>
      <c r="U3" s="675" t="s">
        <v>7</v>
      </c>
      <c r="V3" s="675"/>
      <c r="W3" s="675"/>
    </row>
    <row r="4" spans="1:23" ht="24" customHeight="1">
      <c r="A4" s="672"/>
      <c r="B4" s="677"/>
      <c r="C4" s="674" t="s">
        <v>8</v>
      </c>
      <c r="D4" s="674"/>
      <c r="E4" s="674"/>
      <c r="F4" s="674" t="s">
        <v>9</v>
      </c>
      <c r="G4" s="674"/>
      <c r="H4" s="674"/>
      <c r="I4" s="674" t="s">
        <v>10</v>
      </c>
      <c r="J4" s="674"/>
      <c r="K4" s="674"/>
      <c r="L4" s="674" t="s">
        <v>11</v>
      </c>
      <c r="M4" s="674"/>
      <c r="N4" s="674"/>
      <c r="O4" s="674" t="s">
        <v>12</v>
      </c>
      <c r="P4" s="674"/>
      <c r="Q4" s="674"/>
      <c r="R4" s="674" t="s">
        <v>13</v>
      </c>
      <c r="S4" s="674"/>
      <c r="T4" s="674"/>
      <c r="U4" s="674"/>
      <c r="V4" s="674"/>
      <c r="W4" s="674"/>
    </row>
    <row r="5" spans="1:23" ht="24" customHeight="1" thickBot="1">
      <c r="A5" s="673"/>
      <c r="B5" s="678"/>
      <c r="C5" s="34" t="s">
        <v>14</v>
      </c>
      <c r="D5" s="34" t="s">
        <v>15</v>
      </c>
      <c r="E5" s="34" t="s">
        <v>2</v>
      </c>
      <c r="F5" s="34" t="s">
        <v>16</v>
      </c>
      <c r="G5" s="34" t="s">
        <v>17</v>
      </c>
      <c r="H5" s="34" t="s">
        <v>18</v>
      </c>
      <c r="I5" s="34" t="s">
        <v>16</v>
      </c>
      <c r="J5" s="34" t="s">
        <v>17</v>
      </c>
      <c r="K5" s="34" t="s">
        <v>18</v>
      </c>
      <c r="L5" s="34" t="s">
        <v>16</v>
      </c>
      <c r="M5" s="34" t="s">
        <v>17</v>
      </c>
      <c r="N5" s="34" t="s">
        <v>18</v>
      </c>
      <c r="O5" s="34" t="s">
        <v>16</v>
      </c>
      <c r="P5" s="34" t="s">
        <v>17</v>
      </c>
      <c r="Q5" s="34" t="s">
        <v>18</v>
      </c>
      <c r="R5" s="34" t="s">
        <v>16</v>
      </c>
      <c r="S5" s="34" t="s">
        <v>17</v>
      </c>
      <c r="T5" s="34" t="s">
        <v>18</v>
      </c>
      <c r="U5" s="34" t="s">
        <v>16</v>
      </c>
      <c r="V5" s="34" t="s">
        <v>17</v>
      </c>
      <c r="W5" s="34" t="s">
        <v>18</v>
      </c>
    </row>
    <row r="6" spans="1:23" ht="25.5" customHeight="1">
      <c r="A6" s="62" t="s">
        <v>99</v>
      </c>
      <c r="B6" s="60">
        <v>1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58">
        <v>0</v>
      </c>
      <c r="I6" s="58">
        <v>9</v>
      </c>
      <c r="J6" s="58">
        <v>6</v>
      </c>
      <c r="K6" s="58">
        <f>SUM(I6:J6)</f>
        <v>15</v>
      </c>
      <c r="L6" s="58">
        <v>8</v>
      </c>
      <c r="M6" s="58">
        <v>5</v>
      </c>
      <c r="N6" s="58">
        <f>SUM(L6:M6)</f>
        <v>13</v>
      </c>
      <c r="O6" s="58">
        <v>2</v>
      </c>
      <c r="P6" s="58">
        <v>2</v>
      </c>
      <c r="Q6" s="58">
        <f>SUM(O6:P6)</f>
        <v>4</v>
      </c>
      <c r="R6" s="58">
        <v>0</v>
      </c>
      <c r="S6" s="58">
        <v>0</v>
      </c>
      <c r="T6" s="58">
        <v>0</v>
      </c>
      <c r="U6" s="58">
        <v>1</v>
      </c>
      <c r="V6" s="58">
        <v>1</v>
      </c>
      <c r="W6" s="58">
        <f>SUM(U6:V6)</f>
        <v>2</v>
      </c>
    </row>
    <row r="7" spans="1:23" ht="25.5" customHeight="1">
      <c r="A7" s="63" t="s">
        <v>37</v>
      </c>
      <c r="B7" s="7">
        <v>1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17</v>
      </c>
      <c r="J7" s="7">
        <v>6</v>
      </c>
      <c r="K7" s="7">
        <f>SUM(I7:J7)</f>
        <v>23</v>
      </c>
      <c r="L7" s="7">
        <v>44</v>
      </c>
      <c r="M7" s="7">
        <v>39</v>
      </c>
      <c r="N7" s="7">
        <f t="shared" ref="N7:N12" si="0">SUM(L7:M7)</f>
        <v>83</v>
      </c>
      <c r="O7" s="7">
        <v>1</v>
      </c>
      <c r="P7" s="7">
        <v>17</v>
      </c>
      <c r="Q7" s="7">
        <f>SUM(O7:P7)</f>
        <v>18</v>
      </c>
      <c r="R7" s="7">
        <v>0</v>
      </c>
      <c r="S7" s="7">
        <v>0</v>
      </c>
      <c r="T7" s="7">
        <v>0</v>
      </c>
      <c r="U7" s="23">
        <v>2</v>
      </c>
      <c r="V7" s="23">
        <v>4</v>
      </c>
      <c r="W7" s="7">
        <f>SUM(U7:V7)</f>
        <v>6</v>
      </c>
    </row>
    <row r="8" spans="1:23" ht="25.5" customHeight="1">
      <c r="A8" s="63" t="s">
        <v>92</v>
      </c>
      <c r="B8" s="7">
        <v>2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1</v>
      </c>
      <c r="J8" s="7">
        <v>2</v>
      </c>
      <c r="K8" s="7">
        <f t="shared" ref="K8:K12" si="1">SUM(I8:J8)</f>
        <v>3</v>
      </c>
      <c r="L8" s="7">
        <v>19</v>
      </c>
      <c r="M8" s="7">
        <v>6</v>
      </c>
      <c r="N8" s="7">
        <f t="shared" si="0"/>
        <v>25</v>
      </c>
      <c r="O8" s="7">
        <v>11</v>
      </c>
      <c r="P8" s="7">
        <v>7</v>
      </c>
      <c r="Q8" s="7">
        <f t="shared" ref="Q8:Q12" si="2">SUM(O8:P8)</f>
        <v>18</v>
      </c>
      <c r="R8" s="7">
        <v>0</v>
      </c>
      <c r="S8" s="7">
        <v>0</v>
      </c>
      <c r="T8" s="7">
        <v>0</v>
      </c>
      <c r="U8" s="23">
        <v>8</v>
      </c>
      <c r="V8" s="23">
        <v>2</v>
      </c>
      <c r="W8" s="7">
        <f t="shared" ref="W8:W12" si="3">SUM(U8:V8)</f>
        <v>10</v>
      </c>
    </row>
    <row r="9" spans="1:23" ht="25.5" customHeight="1">
      <c r="A9" s="63" t="s">
        <v>41</v>
      </c>
      <c r="B9" s="7">
        <v>4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50</v>
      </c>
      <c r="J9" s="7">
        <v>26</v>
      </c>
      <c r="K9" s="7">
        <f t="shared" si="1"/>
        <v>76</v>
      </c>
      <c r="L9" s="7">
        <v>162</v>
      </c>
      <c r="M9" s="7">
        <v>97</v>
      </c>
      <c r="N9" s="7">
        <f t="shared" si="0"/>
        <v>259</v>
      </c>
      <c r="O9" s="7">
        <v>3</v>
      </c>
      <c r="P9" s="7">
        <v>60</v>
      </c>
      <c r="Q9" s="7">
        <f t="shared" si="2"/>
        <v>63</v>
      </c>
      <c r="R9" s="7">
        <v>0</v>
      </c>
      <c r="S9" s="7">
        <v>0</v>
      </c>
      <c r="T9" s="7">
        <v>0</v>
      </c>
      <c r="U9" s="23">
        <v>16</v>
      </c>
      <c r="V9" s="23">
        <v>27</v>
      </c>
      <c r="W9" s="7">
        <f t="shared" si="3"/>
        <v>43</v>
      </c>
    </row>
    <row r="10" spans="1:23" ht="25.5" customHeight="1">
      <c r="A10" s="63" t="s">
        <v>25</v>
      </c>
      <c r="B10" s="7">
        <v>4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31</v>
      </c>
      <c r="J10" s="7">
        <v>18</v>
      </c>
      <c r="K10" s="7">
        <f t="shared" si="1"/>
        <v>49</v>
      </c>
      <c r="L10" s="7">
        <v>87</v>
      </c>
      <c r="M10" s="7">
        <v>37</v>
      </c>
      <c r="N10" s="7">
        <f t="shared" si="0"/>
        <v>124</v>
      </c>
      <c r="O10" s="7">
        <v>5</v>
      </c>
      <c r="P10" s="7">
        <v>14</v>
      </c>
      <c r="Q10" s="7">
        <f t="shared" si="2"/>
        <v>19</v>
      </c>
      <c r="R10" s="7">
        <v>3</v>
      </c>
      <c r="S10" s="7">
        <v>16</v>
      </c>
      <c r="T10" s="7">
        <f t="shared" ref="T10" si="4">SUM(R10:S10)</f>
        <v>19</v>
      </c>
      <c r="U10" s="23">
        <v>12</v>
      </c>
      <c r="V10" s="23">
        <v>28</v>
      </c>
      <c r="W10" s="7">
        <f t="shared" si="3"/>
        <v>40</v>
      </c>
    </row>
    <row r="11" spans="1:23" ht="25.5" customHeight="1">
      <c r="A11" s="63" t="s">
        <v>100</v>
      </c>
      <c r="B11" s="7">
        <v>2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10</v>
      </c>
      <c r="J11" s="7">
        <v>8</v>
      </c>
      <c r="K11" s="7">
        <f t="shared" si="1"/>
        <v>18</v>
      </c>
      <c r="L11" s="7">
        <v>38</v>
      </c>
      <c r="M11" s="7">
        <v>28</v>
      </c>
      <c r="N11" s="7">
        <f t="shared" si="0"/>
        <v>66</v>
      </c>
      <c r="O11" s="7">
        <v>4</v>
      </c>
      <c r="P11" s="7">
        <v>14</v>
      </c>
      <c r="Q11" s="7">
        <f t="shared" si="2"/>
        <v>18</v>
      </c>
      <c r="R11" s="7">
        <v>0</v>
      </c>
      <c r="S11" s="7">
        <v>0</v>
      </c>
      <c r="T11" s="7">
        <v>0</v>
      </c>
      <c r="U11" s="23">
        <v>7</v>
      </c>
      <c r="V11" s="23">
        <v>7</v>
      </c>
      <c r="W11" s="7">
        <f t="shared" si="3"/>
        <v>14</v>
      </c>
    </row>
    <row r="12" spans="1:23" ht="25.5" customHeight="1" thickBot="1">
      <c r="A12" s="64" t="s">
        <v>26</v>
      </c>
      <c r="B12" s="58">
        <v>2</v>
      </c>
      <c r="C12" s="8">
        <v>0</v>
      </c>
      <c r="D12" s="8">
        <v>0</v>
      </c>
      <c r="E12" s="8">
        <v>0</v>
      </c>
      <c r="F12" s="8">
        <v>0</v>
      </c>
      <c r="G12" s="8"/>
      <c r="H12" s="8">
        <v>0</v>
      </c>
      <c r="I12" s="58">
        <v>10</v>
      </c>
      <c r="J12" s="58">
        <v>5</v>
      </c>
      <c r="K12" s="8">
        <f t="shared" si="1"/>
        <v>15</v>
      </c>
      <c r="L12" s="58">
        <v>110</v>
      </c>
      <c r="M12" s="58">
        <v>81</v>
      </c>
      <c r="N12" s="58">
        <f t="shared" si="0"/>
        <v>191</v>
      </c>
      <c r="O12" s="58">
        <v>1</v>
      </c>
      <c r="P12" s="58">
        <v>12</v>
      </c>
      <c r="Q12" s="8">
        <f t="shared" si="2"/>
        <v>13</v>
      </c>
      <c r="R12" s="58">
        <v>0</v>
      </c>
      <c r="S12" s="58">
        <v>0</v>
      </c>
      <c r="T12" s="58">
        <v>0</v>
      </c>
      <c r="U12" s="61">
        <v>12</v>
      </c>
      <c r="V12" s="61">
        <v>14</v>
      </c>
      <c r="W12" s="8">
        <f t="shared" si="3"/>
        <v>26</v>
      </c>
    </row>
    <row r="13" spans="1:23" ht="25.5" customHeight="1" thickBot="1">
      <c r="A13" s="65" t="s">
        <v>23</v>
      </c>
      <c r="B13" s="9">
        <f t="shared" ref="B13:H13" si="5">SUM(B7:B12)</f>
        <v>15</v>
      </c>
      <c r="C13" s="9">
        <f t="shared" si="5"/>
        <v>0</v>
      </c>
      <c r="D13" s="9">
        <f t="shared" si="5"/>
        <v>0</v>
      </c>
      <c r="E13" s="9">
        <f t="shared" si="5"/>
        <v>0</v>
      </c>
      <c r="F13" s="9">
        <f t="shared" si="5"/>
        <v>0</v>
      </c>
      <c r="G13" s="9">
        <f t="shared" si="5"/>
        <v>0</v>
      </c>
      <c r="H13" s="9">
        <f t="shared" si="5"/>
        <v>0</v>
      </c>
      <c r="I13" s="9">
        <f>SUM(I6:I12)</f>
        <v>128</v>
      </c>
      <c r="J13" s="9">
        <f t="shared" ref="J13:K13" si="6">SUM(J6:J12)</f>
        <v>71</v>
      </c>
      <c r="K13" s="9">
        <f t="shared" si="6"/>
        <v>199</v>
      </c>
      <c r="L13" s="9">
        <f>L12+L11+L10+L9+L8+L7+L6</f>
        <v>468</v>
      </c>
      <c r="M13" s="9">
        <f>M12+M11+M10+M9+M8+M7+M6</f>
        <v>293</v>
      </c>
      <c r="N13" s="9">
        <f>N12+N11+N10+N9+N8+N7+N6</f>
        <v>761</v>
      </c>
      <c r="O13" s="9">
        <f>SUM(O6:O12)</f>
        <v>27</v>
      </c>
      <c r="P13" s="9">
        <f t="shared" ref="P13:Q13" si="7">SUM(P6:P12)</f>
        <v>126</v>
      </c>
      <c r="Q13" s="9">
        <f t="shared" si="7"/>
        <v>153</v>
      </c>
      <c r="R13" s="9">
        <f>SUM(R7:R12)</f>
        <v>3</v>
      </c>
      <c r="S13" s="9">
        <f>SUM(S7:S12)</f>
        <v>16</v>
      </c>
      <c r="T13" s="9">
        <f>SUM(T7:T12)</f>
        <v>19</v>
      </c>
      <c r="U13" s="9">
        <f>U12+U11+U10+U9+U8+U7+U6</f>
        <v>58</v>
      </c>
      <c r="V13" s="9">
        <f t="shared" ref="V13:W13" si="8">V12+V11+V10+V9+V8+V7+V6</f>
        <v>83</v>
      </c>
      <c r="W13" s="9">
        <f t="shared" si="8"/>
        <v>141</v>
      </c>
    </row>
    <row r="14" spans="1:23" ht="13.5" thickTop="1"/>
  </sheetData>
  <mergeCells count="13">
    <mergeCell ref="A1:W1"/>
    <mergeCell ref="A2:W2"/>
    <mergeCell ref="A3:A5"/>
    <mergeCell ref="L4:N4"/>
    <mergeCell ref="O4:Q4"/>
    <mergeCell ref="U3:W4"/>
    <mergeCell ref="R4:T4"/>
    <mergeCell ref="B3:B5"/>
    <mergeCell ref="C3:H3"/>
    <mergeCell ref="I3:T3"/>
    <mergeCell ref="C4:E4"/>
    <mergeCell ref="F4:H4"/>
    <mergeCell ref="I4:K4"/>
  </mergeCells>
  <printOptions horizontalCentered="1"/>
  <pageMargins left="0.39370078740157499" right="0.39370078740157499" top="1" bottom="0.643700787" header="1" footer="0.643700787"/>
  <pageSetup paperSize="9" scale="8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Q7"/>
  <sheetViews>
    <sheetView rightToLeft="1" view="pageBreakPreview" zoomScaleSheetLayoutView="100" workbookViewId="0">
      <selection activeCell="O18" sqref="O18"/>
    </sheetView>
  </sheetViews>
  <sheetFormatPr defaultRowHeight="12.75"/>
  <cols>
    <col min="1" max="1" width="7.42578125" style="2" customWidth="1"/>
    <col min="2" max="2" width="11.28515625" style="2" customWidth="1"/>
    <col min="3" max="3" width="9.28515625" style="2" customWidth="1"/>
    <col min="4" max="13" width="6.140625" style="2" customWidth="1"/>
    <col min="14" max="14" width="7" style="2" customWidth="1"/>
    <col min="15" max="15" width="8.85546875" style="2" customWidth="1"/>
    <col min="16" max="16" width="8.7109375" style="2" customWidth="1"/>
    <col min="17" max="17" width="14.140625" style="2" customWidth="1"/>
    <col min="18" max="22" width="9.140625" style="2"/>
    <col min="23" max="23" width="6.28515625" style="2" customWidth="1"/>
    <col min="24" max="16384" width="9.140625" style="2"/>
  </cols>
  <sheetData>
    <row r="1" spans="2:17" ht="48.75" customHeight="1">
      <c r="B1" s="817" t="s">
        <v>133</v>
      </c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</row>
    <row r="2" spans="2:17" ht="26.25" customHeight="1" thickBot="1">
      <c r="B2" s="811" t="s">
        <v>298</v>
      </c>
      <c r="C2" s="811"/>
      <c r="D2" s="811"/>
      <c r="E2" s="811"/>
      <c r="F2" s="811"/>
      <c r="G2" s="811"/>
      <c r="H2" s="811"/>
      <c r="I2" s="811"/>
      <c r="J2" s="811"/>
      <c r="K2" s="811"/>
      <c r="L2" s="811"/>
      <c r="M2" s="811"/>
      <c r="N2" s="811"/>
      <c r="O2" s="811"/>
      <c r="P2" s="811"/>
      <c r="Q2" s="811"/>
    </row>
    <row r="3" spans="2:17" ht="45" customHeight="1" thickTop="1">
      <c r="B3" s="675" t="s">
        <v>24</v>
      </c>
      <c r="C3" s="675" t="s">
        <v>220</v>
      </c>
      <c r="D3" s="675"/>
      <c r="E3" s="675" t="s">
        <v>221</v>
      </c>
      <c r="F3" s="675"/>
      <c r="G3" s="675" t="s">
        <v>222</v>
      </c>
      <c r="H3" s="675"/>
      <c r="I3" s="675" t="s">
        <v>223</v>
      </c>
      <c r="J3" s="675"/>
      <c r="K3" s="675" t="s">
        <v>224</v>
      </c>
      <c r="L3" s="675"/>
      <c r="M3" s="675" t="s">
        <v>197</v>
      </c>
      <c r="N3" s="675"/>
      <c r="O3" s="675" t="s">
        <v>23</v>
      </c>
      <c r="P3" s="675"/>
      <c r="Q3" s="675"/>
    </row>
    <row r="4" spans="2:17" ht="45" customHeight="1" thickBot="1">
      <c r="B4" s="812"/>
      <c r="C4" s="223" t="s">
        <v>16</v>
      </c>
      <c r="D4" s="223" t="s">
        <v>17</v>
      </c>
      <c r="E4" s="223" t="s">
        <v>16</v>
      </c>
      <c r="F4" s="223" t="s">
        <v>17</v>
      </c>
      <c r="G4" s="223" t="s">
        <v>16</v>
      </c>
      <c r="H4" s="223" t="s">
        <v>17</v>
      </c>
      <c r="I4" s="223" t="s">
        <v>16</v>
      </c>
      <c r="J4" s="223" t="s">
        <v>17</v>
      </c>
      <c r="K4" s="223" t="s">
        <v>16</v>
      </c>
      <c r="L4" s="223" t="s">
        <v>17</v>
      </c>
      <c r="M4" s="223" t="s">
        <v>16</v>
      </c>
      <c r="N4" s="223" t="s">
        <v>17</v>
      </c>
      <c r="O4" s="223" t="s">
        <v>16</v>
      </c>
      <c r="P4" s="223" t="s">
        <v>17</v>
      </c>
      <c r="Q4" s="223" t="s">
        <v>162</v>
      </c>
    </row>
    <row r="5" spans="2:17" ht="31.5" customHeight="1" thickBot="1">
      <c r="B5" s="62" t="s">
        <v>25</v>
      </c>
      <c r="C5" s="122">
        <v>0</v>
      </c>
      <c r="D5" s="122">
        <v>0</v>
      </c>
      <c r="E5" s="122">
        <v>0</v>
      </c>
      <c r="F5" s="122">
        <v>1</v>
      </c>
      <c r="G5" s="122">
        <v>1</v>
      </c>
      <c r="H5" s="122">
        <v>0</v>
      </c>
      <c r="I5" s="122">
        <v>1</v>
      </c>
      <c r="J5" s="122">
        <v>6</v>
      </c>
      <c r="K5" s="122">
        <v>1</v>
      </c>
      <c r="L5" s="122">
        <v>4</v>
      </c>
      <c r="M5" s="122">
        <v>0</v>
      </c>
      <c r="N5" s="122">
        <v>5</v>
      </c>
      <c r="O5" s="122">
        <v>3</v>
      </c>
      <c r="P5" s="122">
        <f t="shared" ref="P5" si="0">SUM(N5,L5,J5,H5,F5,D5)</f>
        <v>16</v>
      </c>
      <c r="Q5" s="122">
        <f>SUM(O5:P5)</f>
        <v>19</v>
      </c>
    </row>
    <row r="6" spans="2:17" ht="35.25" customHeight="1" thickBot="1">
      <c r="B6" s="265" t="s">
        <v>161</v>
      </c>
      <c r="C6" s="9">
        <f t="shared" ref="C6:Q6" si="1">SUM(C5:C5)</f>
        <v>0</v>
      </c>
      <c r="D6" s="9">
        <f t="shared" si="1"/>
        <v>0</v>
      </c>
      <c r="E6" s="9">
        <f t="shared" si="1"/>
        <v>0</v>
      </c>
      <c r="F6" s="9">
        <f t="shared" si="1"/>
        <v>1</v>
      </c>
      <c r="G6" s="9">
        <f t="shared" si="1"/>
        <v>1</v>
      </c>
      <c r="H6" s="9">
        <f t="shared" si="1"/>
        <v>0</v>
      </c>
      <c r="I6" s="9">
        <f t="shared" si="1"/>
        <v>1</v>
      </c>
      <c r="J6" s="9">
        <f t="shared" si="1"/>
        <v>6</v>
      </c>
      <c r="K6" s="9">
        <f t="shared" si="1"/>
        <v>1</v>
      </c>
      <c r="L6" s="9">
        <f t="shared" si="1"/>
        <v>4</v>
      </c>
      <c r="M6" s="9">
        <f t="shared" si="1"/>
        <v>0</v>
      </c>
      <c r="N6" s="9">
        <f t="shared" si="1"/>
        <v>5</v>
      </c>
      <c r="O6" s="9">
        <f t="shared" si="1"/>
        <v>3</v>
      </c>
      <c r="P6" s="9">
        <f t="shared" si="1"/>
        <v>16</v>
      </c>
      <c r="Q6" s="9">
        <f t="shared" si="1"/>
        <v>19</v>
      </c>
    </row>
    <row r="7" spans="2:17" ht="13.5" thickTop="1"/>
  </sheetData>
  <mergeCells count="10">
    <mergeCell ref="B1:Q1"/>
    <mergeCell ref="B2:Q2"/>
    <mergeCell ref="B3:B4"/>
    <mergeCell ref="C3:D3"/>
    <mergeCell ref="E3:F3"/>
    <mergeCell ref="G3:H3"/>
    <mergeCell ref="I3:J3"/>
    <mergeCell ref="K3:L3"/>
    <mergeCell ref="M3:N3"/>
    <mergeCell ref="O3:Q3"/>
  </mergeCells>
  <printOptions horizontalCentered="1"/>
  <pageMargins left="0.39370078740157483" right="0.39370078740157483" top="0.78740157480314965" bottom="0.39370078740157483" header="0.78740157480314965" footer="0.39370078740157483"/>
  <pageSetup paperSize="9" scale="85" firstPageNumber="37" orientation="landscape" useFirstPageNumber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5"/>
  <sheetViews>
    <sheetView rightToLeft="1" view="pageBreakPreview" zoomScaleSheetLayoutView="100" workbookViewId="0">
      <selection activeCell="O18" sqref="O18"/>
    </sheetView>
  </sheetViews>
  <sheetFormatPr defaultRowHeight="12.75"/>
  <cols>
    <col min="1" max="1" width="16.28515625" style="2" customWidth="1"/>
    <col min="2" max="2" width="11.7109375" style="2" customWidth="1"/>
    <col min="3" max="17" width="7.7109375" style="2" customWidth="1"/>
    <col min="18" max="21" width="3.7109375" style="2" customWidth="1"/>
    <col min="22" max="22" width="9.140625" style="2"/>
    <col min="23" max="23" width="6.28515625" style="2" customWidth="1"/>
    <col min="24" max="16384" width="9.140625" style="2"/>
  </cols>
  <sheetData>
    <row r="1" spans="1:17" ht="44.25" customHeight="1">
      <c r="A1" s="817" t="s">
        <v>299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</row>
    <row r="2" spans="1:17" ht="18.75" customHeight="1" thickBot="1">
      <c r="A2" s="222" t="s">
        <v>300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</row>
    <row r="3" spans="1:17" ht="22.5" customHeight="1" thickTop="1">
      <c r="A3" s="675" t="s">
        <v>195</v>
      </c>
      <c r="B3" s="671" t="s">
        <v>196</v>
      </c>
      <c r="C3" s="675" t="s">
        <v>220</v>
      </c>
      <c r="D3" s="675"/>
      <c r="E3" s="675" t="s">
        <v>301</v>
      </c>
      <c r="F3" s="675"/>
      <c r="G3" s="675" t="s">
        <v>242</v>
      </c>
      <c r="H3" s="675"/>
      <c r="I3" s="675" t="s">
        <v>223</v>
      </c>
      <c r="J3" s="675"/>
      <c r="K3" s="675" t="s">
        <v>224</v>
      </c>
      <c r="L3" s="675"/>
      <c r="M3" s="675" t="s">
        <v>187</v>
      </c>
      <c r="N3" s="675"/>
      <c r="O3" s="675" t="s">
        <v>23</v>
      </c>
      <c r="P3" s="675"/>
      <c r="Q3" s="675"/>
    </row>
    <row r="4" spans="1:17" ht="20.25" customHeight="1" thickBot="1">
      <c r="A4" s="812"/>
      <c r="B4" s="673"/>
      <c r="C4" s="223" t="s">
        <v>16</v>
      </c>
      <c r="D4" s="223" t="s">
        <v>17</v>
      </c>
      <c r="E4" s="223" t="s">
        <v>16</v>
      </c>
      <c r="F4" s="223" t="s">
        <v>17</v>
      </c>
      <c r="G4" s="223" t="s">
        <v>16</v>
      </c>
      <c r="H4" s="223" t="s">
        <v>17</v>
      </c>
      <c r="I4" s="223" t="s">
        <v>16</v>
      </c>
      <c r="J4" s="223" t="s">
        <v>17</v>
      </c>
      <c r="K4" s="223" t="s">
        <v>16</v>
      </c>
      <c r="L4" s="223" t="s">
        <v>17</v>
      </c>
      <c r="M4" s="223" t="s">
        <v>16</v>
      </c>
      <c r="N4" s="223" t="s">
        <v>17</v>
      </c>
      <c r="O4" s="223" t="s">
        <v>16</v>
      </c>
      <c r="P4" s="223" t="s">
        <v>17</v>
      </c>
      <c r="Q4" s="223" t="s">
        <v>18</v>
      </c>
    </row>
    <row r="5" spans="1:17" ht="22.5" customHeight="1">
      <c r="A5" s="832" t="s">
        <v>207</v>
      </c>
      <c r="B5" s="266" t="s">
        <v>203</v>
      </c>
      <c r="C5" s="7">
        <v>0</v>
      </c>
      <c r="D5" s="7">
        <v>0</v>
      </c>
      <c r="E5" s="7">
        <v>0</v>
      </c>
      <c r="F5" s="7">
        <v>1</v>
      </c>
      <c r="G5" s="7">
        <v>1</v>
      </c>
      <c r="H5" s="7">
        <v>0</v>
      </c>
      <c r="I5" s="7">
        <v>1</v>
      </c>
      <c r="J5" s="7">
        <v>6</v>
      </c>
      <c r="K5" s="7">
        <v>1</v>
      </c>
      <c r="L5" s="7">
        <v>4</v>
      </c>
      <c r="M5" s="7">
        <v>0</v>
      </c>
      <c r="N5" s="7">
        <v>5</v>
      </c>
      <c r="O5" s="7">
        <f>M5+K5+I5+G5+E5+C5</f>
        <v>3</v>
      </c>
      <c r="P5" s="7">
        <f>N5+L5+J5+H5+F5+D5</f>
        <v>16</v>
      </c>
      <c r="Q5" s="7">
        <f>SUM(O5:P5)</f>
        <v>19</v>
      </c>
    </row>
    <row r="6" spans="1:17" ht="22.5" customHeight="1" thickBot="1">
      <c r="A6" s="832"/>
      <c r="B6" s="266" t="s">
        <v>204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</row>
    <row r="7" spans="1:17" ht="22.5" customHeight="1">
      <c r="A7" s="829" t="s">
        <v>216</v>
      </c>
      <c r="B7" s="268" t="s">
        <v>203</v>
      </c>
      <c r="C7" s="269">
        <f>SUM(C5:C6)</f>
        <v>0</v>
      </c>
      <c r="D7" s="269">
        <f t="shared" ref="D7:Q7" si="0">SUM(D5:D6)</f>
        <v>0</v>
      </c>
      <c r="E7" s="269">
        <f t="shared" si="0"/>
        <v>0</v>
      </c>
      <c r="F7" s="269">
        <f t="shared" si="0"/>
        <v>1</v>
      </c>
      <c r="G7" s="269">
        <f t="shared" si="0"/>
        <v>1</v>
      </c>
      <c r="H7" s="269">
        <f t="shared" si="0"/>
        <v>0</v>
      </c>
      <c r="I7" s="269">
        <f t="shared" si="0"/>
        <v>1</v>
      </c>
      <c r="J7" s="269">
        <f t="shared" si="0"/>
        <v>6</v>
      </c>
      <c r="K7" s="269">
        <f t="shared" si="0"/>
        <v>1</v>
      </c>
      <c r="L7" s="269">
        <f t="shared" si="0"/>
        <v>4</v>
      </c>
      <c r="M7" s="269">
        <f t="shared" si="0"/>
        <v>0</v>
      </c>
      <c r="N7" s="269">
        <f t="shared" si="0"/>
        <v>5</v>
      </c>
      <c r="O7" s="269">
        <f t="shared" si="0"/>
        <v>3</v>
      </c>
      <c r="P7" s="269">
        <f t="shared" si="0"/>
        <v>16</v>
      </c>
      <c r="Q7" s="269">
        <f t="shared" si="0"/>
        <v>19</v>
      </c>
    </row>
    <row r="8" spans="1:17" ht="22.5" customHeight="1">
      <c r="A8" s="830"/>
      <c r="B8" s="266" t="s">
        <v>204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</row>
    <row r="9" spans="1:17" ht="22.5" customHeight="1" thickBot="1">
      <c r="A9" s="831"/>
      <c r="B9" s="270" t="s">
        <v>2</v>
      </c>
      <c r="C9" s="271">
        <f>SUM(C7:C8)</f>
        <v>0</v>
      </c>
      <c r="D9" s="271">
        <f t="shared" ref="D9:Q9" si="1">SUM(D7:D8)</f>
        <v>0</v>
      </c>
      <c r="E9" s="271">
        <f t="shared" si="1"/>
        <v>0</v>
      </c>
      <c r="F9" s="271">
        <f t="shared" si="1"/>
        <v>1</v>
      </c>
      <c r="G9" s="271">
        <f t="shared" si="1"/>
        <v>1</v>
      </c>
      <c r="H9" s="271">
        <f t="shared" si="1"/>
        <v>0</v>
      </c>
      <c r="I9" s="271">
        <f t="shared" si="1"/>
        <v>1</v>
      </c>
      <c r="J9" s="271">
        <f t="shared" si="1"/>
        <v>6</v>
      </c>
      <c r="K9" s="271">
        <f t="shared" si="1"/>
        <v>1</v>
      </c>
      <c r="L9" s="271">
        <f t="shared" si="1"/>
        <v>4</v>
      </c>
      <c r="M9" s="271">
        <f t="shared" si="1"/>
        <v>0</v>
      </c>
      <c r="N9" s="271">
        <f t="shared" si="1"/>
        <v>5</v>
      </c>
      <c r="O9" s="271">
        <f t="shared" si="1"/>
        <v>3</v>
      </c>
      <c r="P9" s="271">
        <f t="shared" si="1"/>
        <v>16</v>
      </c>
      <c r="Q9" s="271">
        <f t="shared" si="1"/>
        <v>19</v>
      </c>
    </row>
    <row r="10" spans="1:17" ht="13.5" thickTop="1"/>
    <row r="35" spans="1:1">
      <c r="A35" s="262"/>
    </row>
  </sheetData>
  <mergeCells count="12">
    <mergeCell ref="A5:A6"/>
    <mergeCell ref="A7:A9"/>
    <mergeCell ref="A1:Q1"/>
    <mergeCell ref="A3:A4"/>
    <mergeCell ref="B3:B4"/>
    <mergeCell ref="C3:D3"/>
    <mergeCell ref="E3:F3"/>
    <mergeCell ref="G3:H3"/>
    <mergeCell ref="I3:J3"/>
    <mergeCell ref="K3:L3"/>
    <mergeCell ref="M3:N3"/>
    <mergeCell ref="O3:Q3"/>
  </mergeCells>
  <printOptions horizontalCentered="1"/>
  <pageMargins left="0.39370078740157483" right="0.39370078740157483" top="0.78740157480314965" bottom="0.39370078740157483" header="0.78740157480314965" footer="0.39370078740157483"/>
  <pageSetup paperSize="9" scale="85" firstPageNumber="37" orientation="landscape" useFirstPageNumber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D23"/>
  <sheetViews>
    <sheetView rightToLeft="1" view="pageBreakPreview" zoomScale="90" zoomScaleSheetLayoutView="90" workbookViewId="0">
      <selection activeCell="O18" sqref="O18"/>
    </sheetView>
  </sheetViews>
  <sheetFormatPr defaultRowHeight="12.75"/>
  <cols>
    <col min="1" max="1" width="20.28515625" style="2" customWidth="1"/>
    <col min="2" max="3" width="20.5703125" style="2" customWidth="1"/>
    <col min="4" max="4" width="61.140625" style="2" customWidth="1"/>
    <col min="5" max="9" width="9.140625" style="2"/>
    <col min="10" max="10" width="6.28515625" style="2" customWidth="1"/>
    <col min="11" max="16384" width="9.140625" style="2"/>
  </cols>
  <sheetData>
    <row r="3" spans="1:4" ht="56.25" customHeight="1">
      <c r="A3" s="817" t="s">
        <v>302</v>
      </c>
      <c r="B3" s="817"/>
      <c r="C3" s="817"/>
      <c r="D3" s="817"/>
    </row>
    <row r="4" spans="1:4" ht="24.75" customHeight="1" thickBot="1">
      <c r="A4" s="272" t="s">
        <v>303</v>
      </c>
      <c r="B4" s="273"/>
      <c r="C4" s="273"/>
      <c r="D4" s="273"/>
    </row>
    <row r="5" spans="1:4" ht="24" customHeight="1" thickTop="1">
      <c r="A5" s="676" t="s">
        <v>24</v>
      </c>
      <c r="B5" s="675" t="s">
        <v>7</v>
      </c>
      <c r="C5" s="675"/>
      <c r="D5" s="675"/>
    </row>
    <row r="6" spans="1:4" ht="24" customHeight="1" thickBot="1">
      <c r="A6" s="835"/>
      <c r="B6" s="223" t="s">
        <v>16</v>
      </c>
      <c r="C6" s="223" t="s">
        <v>17</v>
      </c>
      <c r="D6" s="223" t="s">
        <v>18</v>
      </c>
    </row>
    <row r="7" spans="1:4" ht="24" customHeight="1">
      <c r="A7" s="274" t="s">
        <v>94</v>
      </c>
      <c r="B7" s="122">
        <v>1</v>
      </c>
      <c r="C7" s="122">
        <v>1</v>
      </c>
      <c r="D7" s="122">
        <f>C7+B7</f>
        <v>2</v>
      </c>
    </row>
    <row r="8" spans="1:4" ht="24" customHeight="1">
      <c r="A8" s="263" t="s">
        <v>37</v>
      </c>
      <c r="B8" s="7">
        <v>2</v>
      </c>
      <c r="C8" s="7">
        <v>4</v>
      </c>
      <c r="D8" s="7">
        <v>6</v>
      </c>
    </row>
    <row r="9" spans="1:4" ht="30.75" customHeight="1">
      <c r="A9" s="263" t="s">
        <v>264</v>
      </c>
      <c r="B9" s="23">
        <v>8</v>
      </c>
      <c r="C9" s="23">
        <v>2</v>
      </c>
      <c r="D9" s="23">
        <f t="shared" ref="D9:D13" si="0">SUM(B9:C9)</f>
        <v>10</v>
      </c>
    </row>
    <row r="10" spans="1:4" ht="30.75" customHeight="1">
      <c r="A10" s="263" t="s">
        <v>267</v>
      </c>
      <c r="B10" s="23">
        <v>16</v>
      </c>
      <c r="C10" s="23">
        <v>27</v>
      </c>
      <c r="D10" s="23">
        <f t="shared" si="0"/>
        <v>43</v>
      </c>
    </row>
    <row r="11" spans="1:4" ht="30.75" customHeight="1">
      <c r="A11" s="263" t="s">
        <v>289</v>
      </c>
      <c r="B11" s="23">
        <v>12</v>
      </c>
      <c r="C11" s="23">
        <v>28</v>
      </c>
      <c r="D11" s="23">
        <f t="shared" si="0"/>
        <v>40</v>
      </c>
    </row>
    <row r="12" spans="1:4" ht="30.75" customHeight="1">
      <c r="A12" s="263" t="s">
        <v>100</v>
      </c>
      <c r="B12" s="23">
        <v>7</v>
      </c>
      <c r="C12" s="23">
        <v>7</v>
      </c>
      <c r="D12" s="23">
        <f t="shared" si="0"/>
        <v>14</v>
      </c>
    </row>
    <row r="13" spans="1:4" ht="30.75" customHeight="1" thickBot="1">
      <c r="A13" s="275" t="s">
        <v>26</v>
      </c>
      <c r="B13" s="276">
        <v>12</v>
      </c>
      <c r="C13" s="276">
        <v>14</v>
      </c>
      <c r="D13" s="276">
        <f t="shared" si="0"/>
        <v>26</v>
      </c>
    </row>
    <row r="14" spans="1:4" ht="30.75" customHeight="1" thickBot="1">
      <c r="A14" s="277" t="s">
        <v>23</v>
      </c>
      <c r="B14" s="278">
        <v>58</v>
      </c>
      <c r="C14" s="278">
        <v>83</v>
      </c>
      <c r="D14" s="278">
        <f>D7+D8+D9+D10+D11+D12+D13</f>
        <v>141</v>
      </c>
    </row>
    <row r="15" spans="1:4" ht="13.5" thickTop="1">
      <c r="A15" s="279"/>
      <c r="B15" s="279"/>
      <c r="C15" s="279"/>
      <c r="D15" s="279"/>
    </row>
    <row r="22" ht="15.75" customHeight="1"/>
    <row r="23" ht="15.75" customHeight="1"/>
  </sheetData>
  <mergeCells count="3">
    <mergeCell ref="A3:D3"/>
    <mergeCell ref="A5:A6"/>
    <mergeCell ref="B5:D5"/>
  </mergeCells>
  <printOptions horizontalCentered="1"/>
  <pageMargins left="0.39370078740157483" right="0.39370078740157483" top="0.78740157480314965" bottom="0.39370078740157483" header="0.78740157480314965" footer="0.39370078740157483"/>
  <pageSetup paperSize="9" scale="90" firstPageNumber="37" orientation="landscape" useFirstPageNumber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43"/>
  <sheetViews>
    <sheetView rightToLeft="1" view="pageBreakPreview" zoomScaleSheetLayoutView="100" workbookViewId="0">
      <selection activeCell="O18" sqref="O18"/>
    </sheetView>
  </sheetViews>
  <sheetFormatPr defaultRowHeight="12.75"/>
  <cols>
    <col min="1" max="1" width="19.7109375" style="2" customWidth="1"/>
    <col min="2" max="3" width="5.28515625" style="2" customWidth="1"/>
    <col min="4" max="8" width="4.42578125" style="2" customWidth="1"/>
    <col min="9" max="10" width="5.28515625" style="2" customWidth="1"/>
    <col min="11" max="13" width="4.85546875" style="2" customWidth="1"/>
    <col min="14" max="21" width="5" style="2" customWidth="1"/>
    <col min="22" max="22" width="7.42578125" style="2" customWidth="1"/>
    <col min="23" max="23" width="5.28515625" style="2" customWidth="1"/>
    <col min="24" max="24" width="10.140625" style="2" customWidth="1"/>
    <col min="25" max="16384" width="9.140625" style="2"/>
  </cols>
  <sheetData>
    <row r="1" spans="1:24" ht="47.25" customHeight="1">
      <c r="A1" s="817" t="s">
        <v>304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  <c r="R1" s="817"/>
      <c r="S1" s="817"/>
      <c r="T1" s="817"/>
      <c r="U1" s="817"/>
      <c r="V1" s="817"/>
      <c r="W1" s="817"/>
      <c r="X1" s="817"/>
    </row>
    <row r="2" spans="1:24" s="280" customFormat="1" ht="22.5" customHeight="1" thickBot="1">
      <c r="A2" s="837" t="s">
        <v>305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837"/>
      <c r="M2" s="837"/>
      <c r="N2" s="837"/>
      <c r="O2" s="837"/>
      <c r="P2" s="837"/>
      <c r="Q2" s="837"/>
      <c r="R2" s="837"/>
      <c r="S2" s="837"/>
      <c r="T2" s="837"/>
      <c r="U2" s="837"/>
      <c r="V2" s="837"/>
      <c r="W2" s="837"/>
      <c r="X2" s="837"/>
    </row>
    <row r="3" spans="1:24" ht="36" customHeight="1" thickTop="1">
      <c r="A3" s="838" t="s">
        <v>239</v>
      </c>
      <c r="B3" s="836" t="s">
        <v>240</v>
      </c>
      <c r="C3" s="836"/>
      <c r="D3" s="836" t="s">
        <v>241</v>
      </c>
      <c r="E3" s="836"/>
      <c r="F3" s="836" t="s">
        <v>242</v>
      </c>
      <c r="G3" s="836"/>
      <c r="H3" s="836" t="s">
        <v>243</v>
      </c>
      <c r="I3" s="836"/>
      <c r="J3" s="836" t="s">
        <v>186</v>
      </c>
      <c r="K3" s="836"/>
      <c r="L3" s="836" t="s">
        <v>187</v>
      </c>
      <c r="M3" s="836"/>
      <c r="N3" s="836" t="s">
        <v>188</v>
      </c>
      <c r="O3" s="836"/>
      <c r="P3" s="836" t="s">
        <v>189</v>
      </c>
      <c r="Q3" s="836"/>
      <c r="R3" s="836" t="s">
        <v>190</v>
      </c>
      <c r="S3" s="836"/>
      <c r="T3" s="836" t="s">
        <v>150</v>
      </c>
      <c r="U3" s="836"/>
      <c r="V3" s="836" t="s">
        <v>23</v>
      </c>
      <c r="W3" s="836"/>
      <c r="X3" s="836"/>
    </row>
    <row r="4" spans="1:24" ht="36" customHeight="1" thickBot="1">
      <c r="A4" s="678"/>
      <c r="B4" s="34" t="s">
        <v>16</v>
      </c>
      <c r="C4" s="34" t="s">
        <v>17</v>
      </c>
      <c r="D4" s="34" t="s">
        <v>16</v>
      </c>
      <c r="E4" s="34" t="s">
        <v>17</v>
      </c>
      <c r="F4" s="34" t="s">
        <v>16</v>
      </c>
      <c r="G4" s="34" t="s">
        <v>17</v>
      </c>
      <c r="H4" s="34" t="s">
        <v>16</v>
      </c>
      <c r="I4" s="34" t="s">
        <v>17</v>
      </c>
      <c r="J4" s="34" t="s">
        <v>16</v>
      </c>
      <c r="K4" s="34" t="s">
        <v>17</v>
      </c>
      <c r="L4" s="34" t="s">
        <v>16</v>
      </c>
      <c r="M4" s="34" t="s">
        <v>17</v>
      </c>
      <c r="N4" s="34" t="s">
        <v>16</v>
      </c>
      <c r="O4" s="34" t="s">
        <v>17</v>
      </c>
      <c r="P4" s="34" t="s">
        <v>16</v>
      </c>
      <c r="Q4" s="34" t="s">
        <v>17</v>
      </c>
      <c r="R4" s="34" t="s">
        <v>16</v>
      </c>
      <c r="S4" s="34" t="s">
        <v>17</v>
      </c>
      <c r="T4" s="34" t="s">
        <v>16</v>
      </c>
      <c r="U4" s="34" t="s">
        <v>17</v>
      </c>
      <c r="V4" s="34" t="s">
        <v>16</v>
      </c>
      <c r="W4" s="34" t="s">
        <v>17</v>
      </c>
      <c r="X4" s="34" t="s">
        <v>18</v>
      </c>
    </row>
    <row r="5" spans="1:24" ht="36" customHeight="1">
      <c r="A5" s="281" t="s">
        <v>244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5</v>
      </c>
      <c r="L5" s="7">
        <v>5</v>
      </c>
      <c r="M5" s="7">
        <v>5</v>
      </c>
      <c r="N5" s="7">
        <v>0</v>
      </c>
      <c r="O5" s="7">
        <v>0</v>
      </c>
      <c r="P5" s="7">
        <v>0</v>
      </c>
      <c r="Q5" s="7">
        <v>1</v>
      </c>
      <c r="R5" s="7">
        <v>0</v>
      </c>
      <c r="S5" s="7">
        <v>0</v>
      </c>
      <c r="T5" s="7">
        <v>0</v>
      </c>
      <c r="U5" s="7">
        <v>0</v>
      </c>
      <c r="V5" s="7">
        <f>SUM(T5,R5,R5,P5,P5,N5,N5,L5,L5,J5,J5,H5,H5,F5,F5,D5,D5,B5,B5)</f>
        <v>10</v>
      </c>
      <c r="W5" s="7">
        <f t="shared" ref="W5" si="0">SUM(U5,S5,S5,Q5,Q5,O5,O5,M5,M5,K5,K5,I5,I5,G5,G5,E5,E5,C5,C5)</f>
        <v>22</v>
      </c>
      <c r="X5" s="7">
        <f>W5+V5</f>
        <v>32</v>
      </c>
    </row>
    <row r="6" spans="1:24" ht="36" customHeight="1">
      <c r="A6" s="282" t="s">
        <v>245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2</v>
      </c>
      <c r="J6" s="7">
        <v>4</v>
      </c>
      <c r="K6" s="7">
        <v>2</v>
      </c>
      <c r="L6" s="7">
        <v>1</v>
      </c>
      <c r="M6" s="7">
        <v>8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f>T6+R6+P6+N6+L6+J6+H6+F6+D6+B6</f>
        <v>5</v>
      </c>
      <c r="W6" s="7">
        <f>U6+S6+Q6+O6+M6+K6+I6+G6+E6+C6</f>
        <v>12</v>
      </c>
      <c r="X6" s="7">
        <f t="shared" ref="X6:X9" si="1">W6+V6</f>
        <v>17</v>
      </c>
    </row>
    <row r="7" spans="1:24" ht="36" customHeight="1">
      <c r="A7" s="282" t="s">
        <v>246</v>
      </c>
      <c r="B7" s="7">
        <v>2</v>
      </c>
      <c r="C7" s="7">
        <v>0</v>
      </c>
      <c r="D7" s="7">
        <v>1</v>
      </c>
      <c r="E7" s="7">
        <v>3</v>
      </c>
      <c r="F7" s="7">
        <v>4</v>
      </c>
      <c r="G7" s="7">
        <v>2</v>
      </c>
      <c r="H7" s="7">
        <v>2</v>
      </c>
      <c r="I7" s="7">
        <v>4</v>
      </c>
      <c r="J7" s="7">
        <v>1</v>
      </c>
      <c r="K7" s="7">
        <v>1</v>
      </c>
      <c r="L7" s="7">
        <v>3</v>
      </c>
      <c r="M7" s="7">
        <v>5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f>T7+R7+P7+N7+L7+J7+H7+F7+D7+B7</f>
        <v>13</v>
      </c>
      <c r="W7" s="7">
        <f>U7+S7+Q7+O7+M7+K7+I7+G7+E7+C7</f>
        <v>15</v>
      </c>
      <c r="X7" s="7">
        <f t="shared" si="1"/>
        <v>28</v>
      </c>
    </row>
    <row r="8" spans="1:24" ht="36" customHeight="1">
      <c r="A8" s="282" t="s">
        <v>247</v>
      </c>
      <c r="B8" s="7">
        <v>0</v>
      </c>
      <c r="C8" s="7">
        <v>0</v>
      </c>
      <c r="D8" s="7">
        <v>3</v>
      </c>
      <c r="E8" s="7">
        <v>1</v>
      </c>
      <c r="F8" s="7">
        <v>2</v>
      </c>
      <c r="G8" s="7">
        <v>4</v>
      </c>
      <c r="H8" s="7">
        <v>0</v>
      </c>
      <c r="I8" s="7">
        <v>8</v>
      </c>
      <c r="J8" s="7">
        <v>4</v>
      </c>
      <c r="K8" s="7">
        <v>3</v>
      </c>
      <c r="L8" s="7">
        <v>4</v>
      </c>
      <c r="M8" s="7">
        <v>9</v>
      </c>
      <c r="N8" s="7">
        <v>0</v>
      </c>
      <c r="O8" s="7">
        <v>0</v>
      </c>
      <c r="P8" s="7">
        <v>1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f t="shared" ref="V8:W9" si="2">T8+R8+P8+N8+L8+J8+H8+F8+D8+B8</f>
        <v>14</v>
      </c>
      <c r="W8" s="7">
        <f t="shared" si="2"/>
        <v>25</v>
      </c>
      <c r="X8" s="7">
        <f t="shared" si="1"/>
        <v>39</v>
      </c>
    </row>
    <row r="9" spans="1:24" ht="36" customHeight="1" thickBot="1">
      <c r="A9" s="283" t="s">
        <v>248</v>
      </c>
      <c r="B9" s="252">
        <v>7</v>
      </c>
      <c r="C9" s="252">
        <v>5</v>
      </c>
      <c r="D9" s="252">
        <v>10</v>
      </c>
      <c r="E9" s="252">
        <v>5</v>
      </c>
      <c r="F9" s="252">
        <v>2</v>
      </c>
      <c r="G9" s="252">
        <v>8</v>
      </c>
      <c r="H9" s="252">
        <v>2</v>
      </c>
      <c r="I9" s="252">
        <v>2</v>
      </c>
      <c r="J9" s="252">
        <v>0</v>
      </c>
      <c r="K9" s="252">
        <v>0</v>
      </c>
      <c r="L9" s="252">
        <v>0</v>
      </c>
      <c r="M9" s="252">
        <v>0</v>
      </c>
      <c r="N9" s="252">
        <v>0</v>
      </c>
      <c r="O9" s="252">
        <v>0</v>
      </c>
      <c r="P9" s="252">
        <v>0</v>
      </c>
      <c r="Q9" s="252">
        <v>0</v>
      </c>
      <c r="R9" s="252">
        <v>0</v>
      </c>
      <c r="S9" s="252">
        <v>0</v>
      </c>
      <c r="T9" s="252">
        <v>0</v>
      </c>
      <c r="U9" s="252">
        <v>0</v>
      </c>
      <c r="V9" s="252">
        <f t="shared" si="2"/>
        <v>21</v>
      </c>
      <c r="W9" s="252">
        <f t="shared" si="2"/>
        <v>20</v>
      </c>
      <c r="X9" s="252">
        <f t="shared" si="1"/>
        <v>41</v>
      </c>
    </row>
    <row r="10" spans="1:24" ht="36" customHeight="1" thickBot="1">
      <c r="A10" s="284" t="s">
        <v>23</v>
      </c>
      <c r="B10" s="9">
        <f>SUM(B5:B9)</f>
        <v>9</v>
      </c>
      <c r="C10" s="9">
        <f t="shared" ref="C10:U10" si="3">SUM(C5:C9)</f>
        <v>5</v>
      </c>
      <c r="D10" s="9">
        <f t="shared" si="3"/>
        <v>14</v>
      </c>
      <c r="E10" s="9">
        <f t="shared" si="3"/>
        <v>9</v>
      </c>
      <c r="F10" s="9">
        <f t="shared" si="3"/>
        <v>8</v>
      </c>
      <c r="G10" s="9">
        <f t="shared" si="3"/>
        <v>14</v>
      </c>
      <c r="H10" s="9">
        <f t="shared" si="3"/>
        <v>4</v>
      </c>
      <c r="I10" s="9">
        <f t="shared" si="3"/>
        <v>16</v>
      </c>
      <c r="J10" s="9">
        <f t="shared" si="3"/>
        <v>9</v>
      </c>
      <c r="K10" s="9">
        <f t="shared" si="3"/>
        <v>11</v>
      </c>
      <c r="L10" s="9">
        <f t="shared" si="3"/>
        <v>13</v>
      </c>
      <c r="M10" s="9">
        <f t="shared" si="3"/>
        <v>27</v>
      </c>
      <c r="N10" s="9">
        <f t="shared" si="3"/>
        <v>0</v>
      </c>
      <c r="O10" s="9">
        <f t="shared" si="3"/>
        <v>0</v>
      </c>
      <c r="P10" s="9">
        <f t="shared" si="3"/>
        <v>1</v>
      </c>
      <c r="Q10" s="9">
        <f t="shared" si="3"/>
        <v>1</v>
      </c>
      <c r="R10" s="9">
        <f t="shared" si="3"/>
        <v>0</v>
      </c>
      <c r="S10" s="9">
        <f t="shared" si="3"/>
        <v>0</v>
      </c>
      <c r="T10" s="9">
        <f t="shared" si="3"/>
        <v>0</v>
      </c>
      <c r="U10" s="9">
        <f t="shared" si="3"/>
        <v>0</v>
      </c>
      <c r="V10" s="9">
        <f>T10+R10+P10+N10+L10+J10+H10+F10+D10+B10</f>
        <v>58</v>
      </c>
      <c r="W10" s="9">
        <f>U10+S10+Q10+O10+M10+K10+I10+G10+E10+C10</f>
        <v>83</v>
      </c>
      <c r="X10" s="9">
        <f>W10+V10</f>
        <v>141</v>
      </c>
    </row>
    <row r="11" spans="1:24" ht="13.5" thickTop="1"/>
    <row r="43" spans="1:1">
      <c r="A43" s="262"/>
    </row>
  </sheetData>
  <mergeCells count="14">
    <mergeCell ref="P3:Q3"/>
    <mergeCell ref="R3:S3"/>
    <mergeCell ref="T3:U3"/>
    <mergeCell ref="V3:X3"/>
    <mergeCell ref="A1:X1"/>
    <mergeCell ref="A2:X2"/>
    <mergeCell ref="A3:A4"/>
    <mergeCell ref="B3:C3"/>
    <mergeCell ref="D3:E3"/>
    <mergeCell ref="F3:G3"/>
    <mergeCell ref="H3:I3"/>
    <mergeCell ref="J3:K3"/>
    <mergeCell ref="L3:M3"/>
    <mergeCell ref="N3:O3"/>
  </mergeCells>
  <printOptions horizontalCentered="1"/>
  <pageMargins left="0.39370078740157483" right="0.39370078740157483" top="0.78740157480314965" bottom="0.39370078740157483" header="0.78740157480314965" footer="0.39370078740157483"/>
  <pageSetup paperSize="9" scale="85" firstPageNumber="37" orientation="landscape" useFirstPageNumber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9:L11"/>
  <sheetViews>
    <sheetView rightToLeft="1" view="pageBreakPreview" zoomScale="60" workbookViewId="0">
      <selection activeCell="H28" sqref="H28"/>
    </sheetView>
  </sheetViews>
  <sheetFormatPr defaultColWidth="9.140625" defaultRowHeight="12.75"/>
  <cols>
    <col min="1" max="9" width="16" style="2" customWidth="1"/>
    <col min="10" max="16384" width="9.140625" style="2"/>
  </cols>
  <sheetData>
    <row r="9" spans="1:12" ht="90">
      <c r="A9" s="734" t="s">
        <v>306</v>
      </c>
      <c r="B9" s="734"/>
      <c r="C9" s="734"/>
      <c r="D9" s="734"/>
      <c r="E9" s="734"/>
      <c r="F9" s="734"/>
      <c r="G9" s="734"/>
      <c r="H9" s="734"/>
      <c r="I9" s="734"/>
      <c r="J9" s="124"/>
      <c r="K9" s="124"/>
      <c r="L9" s="124"/>
    </row>
    <row r="10" spans="1:12" ht="75" customHeight="1">
      <c r="A10" s="839" t="s">
        <v>307</v>
      </c>
      <c r="B10" s="839"/>
      <c r="C10" s="839"/>
      <c r="D10" s="839"/>
      <c r="E10" s="839"/>
      <c r="F10" s="839"/>
      <c r="G10" s="839"/>
      <c r="H10" s="839"/>
      <c r="I10" s="839"/>
    </row>
    <row r="11" spans="1:12" ht="78" customHeight="1">
      <c r="A11" s="839" t="s">
        <v>308</v>
      </c>
      <c r="B11" s="839"/>
      <c r="C11" s="839"/>
      <c r="D11" s="839"/>
      <c r="E11" s="839"/>
      <c r="F11" s="839"/>
      <c r="G11" s="839"/>
      <c r="H11" s="839"/>
      <c r="I11" s="839"/>
    </row>
  </sheetData>
  <mergeCells count="3">
    <mergeCell ref="A9:I9"/>
    <mergeCell ref="A10:I10"/>
    <mergeCell ref="A11:I11"/>
  </mergeCells>
  <printOptions horizontalCentered="1"/>
  <pageMargins left="0.74803149606299202" right="0.74803149606299202" top="0.98425196850393704" bottom="0.98425196850393704" header="0.511811023622047" footer="0.511811023622047"/>
  <pageSetup paperSize="9" scale="90" firstPageNumber="46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26"/>
  <sheetViews>
    <sheetView rightToLeft="1" view="pageBreakPreview" zoomScale="110" zoomScaleSheetLayoutView="110" workbookViewId="0">
      <selection activeCell="H28" sqref="H28"/>
    </sheetView>
  </sheetViews>
  <sheetFormatPr defaultColWidth="9.140625" defaultRowHeight="15.75"/>
  <cols>
    <col min="1" max="6" width="9.140625" style="286"/>
    <col min="7" max="8" width="8.42578125" style="286" customWidth="1"/>
    <col min="9" max="9" width="7.85546875" style="286" customWidth="1"/>
    <col min="10" max="10" width="7.42578125" style="286" customWidth="1"/>
    <col min="11" max="12" width="7.5703125" style="286" customWidth="1"/>
    <col min="13" max="13" width="7.85546875" style="286" customWidth="1"/>
    <col min="14" max="14" width="8" style="286" customWidth="1"/>
    <col min="15" max="15" width="7.42578125" style="286" customWidth="1"/>
    <col min="16" max="16384" width="9.140625" style="286"/>
  </cols>
  <sheetData>
    <row r="1" spans="1:31">
      <c r="A1" s="847" t="s">
        <v>133</v>
      </c>
      <c r="B1" s="847"/>
      <c r="C1" s="847"/>
      <c r="D1" s="847"/>
      <c r="E1" s="847"/>
      <c r="F1" s="847"/>
      <c r="G1" s="847"/>
      <c r="H1" s="847"/>
      <c r="I1" s="847"/>
      <c r="J1" s="847"/>
      <c r="K1" s="847"/>
      <c r="L1" s="847"/>
      <c r="M1" s="847"/>
      <c r="N1" s="847"/>
      <c r="O1" s="847"/>
      <c r="P1" s="847"/>
      <c r="Q1" s="847"/>
      <c r="R1" s="285"/>
    </row>
    <row r="2" spans="1:31" ht="18" customHeight="1">
      <c r="A2" s="848" t="s">
        <v>309</v>
      </c>
      <c r="B2" s="848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7"/>
      <c r="S2" s="287"/>
      <c r="T2" s="287"/>
      <c r="U2" s="287"/>
      <c r="V2" s="287"/>
      <c r="W2" s="287"/>
      <c r="X2" s="287"/>
      <c r="Y2" s="287"/>
      <c r="Z2" s="287"/>
      <c r="AA2" s="285"/>
      <c r="AB2" s="285"/>
      <c r="AC2" s="287"/>
      <c r="AD2" s="287"/>
      <c r="AE2" s="285"/>
    </row>
    <row r="3" spans="1:31" ht="20.25" customHeight="1">
      <c r="A3" s="849" t="s">
        <v>3</v>
      </c>
      <c r="B3" s="849" t="s">
        <v>310</v>
      </c>
      <c r="C3" s="843" t="s">
        <v>255</v>
      </c>
      <c r="D3" s="843"/>
      <c r="E3" s="843" t="s">
        <v>311</v>
      </c>
      <c r="F3" s="843"/>
      <c r="G3" s="843" t="s">
        <v>257</v>
      </c>
      <c r="H3" s="843"/>
      <c r="I3" s="843" t="s">
        <v>258</v>
      </c>
      <c r="J3" s="843"/>
      <c r="K3" s="843" t="s">
        <v>259</v>
      </c>
      <c r="L3" s="843"/>
      <c r="M3" s="843" t="s">
        <v>260</v>
      </c>
      <c r="N3" s="843"/>
      <c r="O3" s="843" t="s">
        <v>23</v>
      </c>
      <c r="P3" s="843"/>
      <c r="Q3" s="843"/>
      <c r="R3" s="285"/>
    </row>
    <row r="4" spans="1:31" ht="20.25" customHeight="1" thickBot="1">
      <c r="A4" s="850"/>
      <c r="B4" s="850"/>
      <c r="C4" s="288" t="s">
        <v>312</v>
      </c>
      <c r="D4" s="288" t="s">
        <v>313</v>
      </c>
      <c r="E4" s="288" t="s">
        <v>312</v>
      </c>
      <c r="F4" s="288" t="s">
        <v>313</v>
      </c>
      <c r="G4" s="288" t="s">
        <v>312</v>
      </c>
      <c r="H4" s="288" t="s">
        <v>313</v>
      </c>
      <c r="I4" s="288" t="s">
        <v>312</v>
      </c>
      <c r="J4" s="288" t="s">
        <v>313</v>
      </c>
      <c r="K4" s="288" t="s">
        <v>312</v>
      </c>
      <c r="L4" s="288" t="s">
        <v>313</v>
      </c>
      <c r="M4" s="288" t="s">
        <v>312</v>
      </c>
      <c r="N4" s="288" t="s">
        <v>313</v>
      </c>
      <c r="O4" s="288" t="s">
        <v>312</v>
      </c>
      <c r="P4" s="288" t="s">
        <v>313</v>
      </c>
      <c r="Q4" s="288" t="s">
        <v>2</v>
      </c>
      <c r="R4" s="289"/>
      <c r="S4" s="289"/>
      <c r="T4" s="289"/>
    </row>
    <row r="5" spans="1:31" ht="18" customHeight="1">
      <c r="A5" s="840" t="s">
        <v>32</v>
      </c>
      <c r="B5" s="290" t="s">
        <v>163</v>
      </c>
      <c r="C5" s="291">
        <v>1</v>
      </c>
      <c r="D5" s="291">
        <v>77</v>
      </c>
      <c r="E5" s="291">
        <v>0</v>
      </c>
      <c r="F5" s="291">
        <v>0</v>
      </c>
      <c r="G5" s="291">
        <v>0</v>
      </c>
      <c r="H5" s="291">
        <v>0</v>
      </c>
      <c r="I5" s="291">
        <v>0</v>
      </c>
      <c r="J5" s="291">
        <v>0</v>
      </c>
      <c r="K5" s="291">
        <v>0</v>
      </c>
      <c r="L5" s="291">
        <v>0</v>
      </c>
      <c r="M5" s="291">
        <v>0</v>
      </c>
      <c r="N5" s="291">
        <v>0</v>
      </c>
      <c r="O5" s="292">
        <f t="shared" ref="O5:P18" si="0">SUM(C5,E5,G5,I5,K5,M5)</f>
        <v>1</v>
      </c>
      <c r="P5" s="292">
        <f t="shared" si="0"/>
        <v>77</v>
      </c>
      <c r="Q5" s="292">
        <f>SUM(O5:P5)</f>
        <v>78</v>
      </c>
      <c r="R5" s="293"/>
      <c r="S5" s="293"/>
    </row>
    <row r="6" spans="1:31" ht="18" customHeight="1">
      <c r="A6" s="841"/>
      <c r="B6" s="294" t="s">
        <v>164</v>
      </c>
      <c r="C6" s="295">
        <v>1</v>
      </c>
      <c r="D6" s="295">
        <v>85</v>
      </c>
      <c r="E6" s="295">
        <v>1</v>
      </c>
      <c r="F6" s="295">
        <v>67</v>
      </c>
      <c r="G6" s="295">
        <v>0</v>
      </c>
      <c r="H6" s="295">
        <v>72</v>
      </c>
      <c r="I6" s="295">
        <v>0</v>
      </c>
      <c r="J6" s="295">
        <v>70</v>
      </c>
      <c r="K6" s="295">
        <v>0</v>
      </c>
      <c r="L6" s="295">
        <v>81</v>
      </c>
      <c r="M6" s="295">
        <v>0</v>
      </c>
      <c r="N6" s="295">
        <v>30</v>
      </c>
      <c r="O6" s="295">
        <v>2</v>
      </c>
      <c r="P6" s="295">
        <f t="shared" si="0"/>
        <v>405</v>
      </c>
      <c r="Q6" s="295">
        <f t="shared" ref="Q6:Q18" si="1">SUM(O6:P6)</f>
        <v>407</v>
      </c>
      <c r="R6" s="293"/>
      <c r="S6" s="293"/>
    </row>
    <row r="7" spans="1:31" ht="18" customHeight="1">
      <c r="A7" s="841"/>
      <c r="B7" s="296" t="s">
        <v>165</v>
      </c>
      <c r="C7" s="295">
        <v>0</v>
      </c>
      <c r="D7" s="295">
        <v>2</v>
      </c>
      <c r="E7" s="295">
        <v>0</v>
      </c>
      <c r="F7" s="295">
        <v>0</v>
      </c>
      <c r="G7" s="295">
        <v>0</v>
      </c>
      <c r="H7" s="295">
        <v>0</v>
      </c>
      <c r="I7" s="295">
        <v>0</v>
      </c>
      <c r="J7" s="295">
        <v>1</v>
      </c>
      <c r="K7" s="295">
        <v>0</v>
      </c>
      <c r="L7" s="295">
        <v>1</v>
      </c>
      <c r="M7" s="295">
        <v>0</v>
      </c>
      <c r="N7" s="295">
        <v>0</v>
      </c>
      <c r="O7" s="295">
        <f t="shared" ref="O7:O18" si="2">SUM(C7,E7,G7,I7,K7,M7)</f>
        <v>0</v>
      </c>
      <c r="P7" s="295">
        <f t="shared" si="0"/>
        <v>4</v>
      </c>
      <c r="Q7" s="295">
        <f t="shared" si="1"/>
        <v>4</v>
      </c>
      <c r="R7" s="293"/>
      <c r="S7" s="293"/>
    </row>
    <row r="8" spans="1:31" ht="18" customHeight="1">
      <c r="A8" s="841" t="s">
        <v>35</v>
      </c>
      <c r="B8" s="294" t="s">
        <v>163</v>
      </c>
      <c r="C8" s="295">
        <v>0</v>
      </c>
      <c r="D8" s="295">
        <v>68</v>
      </c>
      <c r="E8" s="295">
        <v>0</v>
      </c>
      <c r="F8" s="295">
        <v>0</v>
      </c>
      <c r="G8" s="295">
        <v>0</v>
      </c>
      <c r="H8" s="295">
        <v>0</v>
      </c>
      <c r="I8" s="295">
        <v>0</v>
      </c>
      <c r="J8" s="295">
        <v>43</v>
      </c>
      <c r="K8" s="295">
        <v>0</v>
      </c>
      <c r="L8" s="295">
        <v>0</v>
      </c>
      <c r="M8" s="295">
        <v>0</v>
      </c>
      <c r="N8" s="295">
        <v>0</v>
      </c>
      <c r="O8" s="295">
        <f t="shared" si="2"/>
        <v>0</v>
      </c>
      <c r="P8" s="295">
        <f t="shared" si="0"/>
        <v>111</v>
      </c>
      <c r="Q8" s="295">
        <f t="shared" si="1"/>
        <v>111</v>
      </c>
      <c r="R8" s="293"/>
      <c r="S8" s="293"/>
    </row>
    <row r="9" spans="1:31" ht="18" customHeight="1">
      <c r="A9" s="841"/>
      <c r="B9" s="294" t="s">
        <v>164</v>
      </c>
      <c r="C9" s="295">
        <v>0</v>
      </c>
      <c r="D9" s="295">
        <v>70</v>
      </c>
      <c r="E9" s="295">
        <v>0</v>
      </c>
      <c r="F9" s="295">
        <v>59</v>
      </c>
      <c r="G9" s="295">
        <v>0</v>
      </c>
      <c r="H9" s="295">
        <v>51</v>
      </c>
      <c r="I9" s="295">
        <v>0</v>
      </c>
      <c r="J9" s="295">
        <v>44</v>
      </c>
      <c r="K9" s="295">
        <v>0</v>
      </c>
      <c r="L9" s="295">
        <v>59</v>
      </c>
      <c r="M9" s="295">
        <v>0</v>
      </c>
      <c r="N9" s="295">
        <v>35</v>
      </c>
      <c r="O9" s="295">
        <f t="shared" si="2"/>
        <v>0</v>
      </c>
      <c r="P9" s="295">
        <f t="shared" si="0"/>
        <v>318</v>
      </c>
      <c r="Q9" s="295">
        <f t="shared" si="1"/>
        <v>318</v>
      </c>
      <c r="R9" s="293"/>
      <c r="S9" s="293"/>
    </row>
    <row r="10" spans="1:31" ht="18" customHeight="1">
      <c r="A10" s="841"/>
      <c r="B10" s="294" t="s">
        <v>165</v>
      </c>
      <c r="C10" s="295">
        <v>0</v>
      </c>
      <c r="D10" s="295">
        <v>3</v>
      </c>
      <c r="E10" s="295">
        <v>0</v>
      </c>
      <c r="F10" s="295">
        <v>0</v>
      </c>
      <c r="G10" s="295">
        <v>0</v>
      </c>
      <c r="H10" s="295">
        <v>0</v>
      </c>
      <c r="I10" s="295">
        <v>0</v>
      </c>
      <c r="J10" s="295">
        <v>0</v>
      </c>
      <c r="K10" s="295">
        <v>0</v>
      </c>
      <c r="L10" s="295">
        <v>1</v>
      </c>
      <c r="M10" s="295">
        <v>0</v>
      </c>
      <c r="N10" s="295">
        <v>1</v>
      </c>
      <c r="O10" s="295">
        <f t="shared" si="2"/>
        <v>0</v>
      </c>
      <c r="P10" s="295">
        <f t="shared" si="0"/>
        <v>5</v>
      </c>
      <c r="Q10" s="295">
        <f t="shared" si="1"/>
        <v>5</v>
      </c>
      <c r="R10" s="293"/>
      <c r="S10" s="293"/>
    </row>
    <row r="11" spans="1:31" ht="18" customHeight="1">
      <c r="A11" s="841" t="s">
        <v>25</v>
      </c>
      <c r="B11" s="294" t="s">
        <v>163</v>
      </c>
      <c r="C11" s="295">
        <v>2</v>
      </c>
      <c r="D11" s="295">
        <v>31</v>
      </c>
      <c r="E11" s="295">
        <v>0</v>
      </c>
      <c r="F11" s="295">
        <v>0</v>
      </c>
      <c r="G11" s="295">
        <v>0</v>
      </c>
      <c r="H11" s="295">
        <v>0</v>
      </c>
      <c r="I11" s="295">
        <v>1</v>
      </c>
      <c r="J11" s="295">
        <v>0</v>
      </c>
      <c r="K11" s="295">
        <v>0</v>
      </c>
      <c r="L11" s="295">
        <v>0</v>
      </c>
      <c r="M11" s="295">
        <v>0</v>
      </c>
      <c r="N11" s="295">
        <v>0</v>
      </c>
      <c r="O11" s="295">
        <f t="shared" si="2"/>
        <v>3</v>
      </c>
      <c r="P11" s="295">
        <f t="shared" si="0"/>
        <v>31</v>
      </c>
      <c r="Q11" s="295">
        <f t="shared" si="1"/>
        <v>34</v>
      </c>
      <c r="R11" s="293"/>
      <c r="S11" s="293"/>
    </row>
    <row r="12" spans="1:31" ht="18" customHeight="1">
      <c r="A12" s="841"/>
      <c r="B12" s="294" t="s">
        <v>164</v>
      </c>
      <c r="C12" s="295">
        <v>2</v>
      </c>
      <c r="D12" s="295">
        <v>31</v>
      </c>
      <c r="E12" s="295">
        <v>1</v>
      </c>
      <c r="F12" s="295">
        <v>32</v>
      </c>
      <c r="G12" s="295">
        <v>0</v>
      </c>
      <c r="H12" s="295">
        <v>40</v>
      </c>
      <c r="I12" s="144">
        <v>1</v>
      </c>
      <c r="J12" s="144">
        <v>27</v>
      </c>
      <c r="K12" s="144">
        <v>0</v>
      </c>
      <c r="L12" s="295">
        <v>29</v>
      </c>
      <c r="M12" s="295">
        <v>0</v>
      </c>
      <c r="N12" s="295">
        <v>19</v>
      </c>
      <c r="O12" s="295">
        <f t="shared" si="2"/>
        <v>4</v>
      </c>
      <c r="P12" s="295">
        <f t="shared" si="0"/>
        <v>178</v>
      </c>
      <c r="Q12" s="295">
        <f t="shared" si="1"/>
        <v>182</v>
      </c>
      <c r="R12" s="293"/>
      <c r="S12" s="293"/>
    </row>
    <row r="13" spans="1:31" ht="18" customHeight="1">
      <c r="A13" s="841"/>
      <c r="B13" s="294" t="s">
        <v>165</v>
      </c>
      <c r="C13" s="295">
        <v>0</v>
      </c>
      <c r="D13" s="295">
        <v>0</v>
      </c>
      <c r="E13" s="295">
        <v>0</v>
      </c>
      <c r="F13" s="295">
        <v>0</v>
      </c>
      <c r="G13" s="295">
        <v>0</v>
      </c>
      <c r="H13" s="295">
        <v>0</v>
      </c>
      <c r="I13" s="295">
        <v>0</v>
      </c>
      <c r="J13" s="295">
        <v>0</v>
      </c>
      <c r="K13" s="295">
        <v>0</v>
      </c>
      <c r="L13" s="295">
        <v>0</v>
      </c>
      <c r="M13" s="295">
        <v>0</v>
      </c>
      <c r="N13" s="295">
        <v>0</v>
      </c>
      <c r="O13" s="295">
        <f t="shared" si="2"/>
        <v>0</v>
      </c>
      <c r="P13" s="295">
        <f t="shared" si="0"/>
        <v>0</v>
      </c>
      <c r="Q13" s="295">
        <f t="shared" si="1"/>
        <v>0</v>
      </c>
      <c r="R13" s="293"/>
      <c r="S13" s="293"/>
    </row>
    <row r="14" spans="1:31" ht="18" customHeight="1">
      <c r="A14" s="841" t="s">
        <v>36</v>
      </c>
      <c r="B14" s="294" t="s">
        <v>163</v>
      </c>
      <c r="C14" s="295">
        <v>0</v>
      </c>
      <c r="D14" s="295">
        <v>41</v>
      </c>
      <c r="E14" s="295">
        <v>0</v>
      </c>
      <c r="F14" s="295">
        <v>0</v>
      </c>
      <c r="G14" s="295">
        <v>0</v>
      </c>
      <c r="H14" s="295">
        <v>0</v>
      </c>
      <c r="I14" s="295">
        <v>0</v>
      </c>
      <c r="J14" s="295">
        <v>34</v>
      </c>
      <c r="K14" s="295">
        <v>0</v>
      </c>
      <c r="L14" s="295">
        <v>0</v>
      </c>
      <c r="M14" s="295">
        <v>0</v>
      </c>
      <c r="N14" s="295">
        <v>0</v>
      </c>
      <c r="O14" s="295">
        <f t="shared" si="2"/>
        <v>0</v>
      </c>
      <c r="P14" s="295">
        <f t="shared" si="0"/>
        <v>75</v>
      </c>
      <c r="Q14" s="295">
        <f t="shared" si="1"/>
        <v>75</v>
      </c>
      <c r="R14" s="293"/>
      <c r="S14" s="293"/>
    </row>
    <row r="15" spans="1:31" ht="18" customHeight="1">
      <c r="A15" s="841"/>
      <c r="B15" s="294" t="s">
        <v>164</v>
      </c>
      <c r="C15" s="295">
        <v>0</v>
      </c>
      <c r="D15" s="295">
        <v>41</v>
      </c>
      <c r="E15" s="295">
        <v>0</v>
      </c>
      <c r="F15" s="295">
        <v>40</v>
      </c>
      <c r="G15" s="295">
        <v>0</v>
      </c>
      <c r="H15" s="295">
        <v>1</v>
      </c>
      <c r="I15" s="295">
        <v>0</v>
      </c>
      <c r="J15" s="295">
        <v>34</v>
      </c>
      <c r="K15" s="295">
        <v>0</v>
      </c>
      <c r="L15" s="295">
        <v>40</v>
      </c>
      <c r="M15" s="295">
        <v>0</v>
      </c>
      <c r="N15" s="295">
        <v>32</v>
      </c>
      <c r="O15" s="295">
        <f t="shared" si="2"/>
        <v>0</v>
      </c>
      <c r="P15" s="295">
        <f t="shared" si="0"/>
        <v>188</v>
      </c>
      <c r="Q15" s="295">
        <f t="shared" si="1"/>
        <v>188</v>
      </c>
      <c r="R15" s="293"/>
      <c r="S15" s="293"/>
    </row>
    <row r="16" spans="1:31" ht="18" customHeight="1">
      <c r="A16" s="841"/>
      <c r="B16" s="294" t="s">
        <v>165</v>
      </c>
      <c r="C16" s="295">
        <v>0</v>
      </c>
      <c r="D16" s="295">
        <v>0</v>
      </c>
      <c r="E16" s="295">
        <v>0</v>
      </c>
      <c r="F16" s="295">
        <v>0</v>
      </c>
      <c r="G16" s="295">
        <v>0</v>
      </c>
      <c r="H16" s="295">
        <v>0</v>
      </c>
      <c r="I16" s="295">
        <v>0</v>
      </c>
      <c r="J16" s="295">
        <v>0</v>
      </c>
      <c r="K16" s="295">
        <v>0</v>
      </c>
      <c r="L16" s="295">
        <v>0</v>
      </c>
      <c r="M16" s="295">
        <v>0</v>
      </c>
      <c r="N16" s="295">
        <v>0</v>
      </c>
      <c r="O16" s="297">
        <f t="shared" si="2"/>
        <v>0</v>
      </c>
      <c r="P16" s="297">
        <f t="shared" si="0"/>
        <v>0</v>
      </c>
      <c r="Q16" s="297">
        <f t="shared" si="1"/>
        <v>0</v>
      </c>
      <c r="R16" s="293"/>
      <c r="S16" s="293"/>
    </row>
    <row r="17" spans="1:19" ht="18" customHeight="1">
      <c r="A17" s="844" t="s">
        <v>44</v>
      </c>
      <c r="B17" s="294" t="s">
        <v>163</v>
      </c>
      <c r="C17" s="295">
        <v>36</v>
      </c>
      <c r="D17" s="295">
        <v>48</v>
      </c>
      <c r="E17" s="295">
        <v>0</v>
      </c>
      <c r="F17" s="295">
        <v>0</v>
      </c>
      <c r="G17" s="295">
        <v>0</v>
      </c>
      <c r="H17" s="295">
        <v>0</v>
      </c>
      <c r="I17" s="295">
        <v>0</v>
      </c>
      <c r="J17" s="295">
        <v>0</v>
      </c>
      <c r="K17" s="295">
        <v>0</v>
      </c>
      <c r="L17" s="295">
        <v>0</v>
      </c>
      <c r="M17" s="295">
        <v>0</v>
      </c>
      <c r="N17" s="295">
        <v>0</v>
      </c>
      <c r="O17" s="295">
        <f t="shared" si="2"/>
        <v>36</v>
      </c>
      <c r="P17" s="295">
        <f t="shared" si="0"/>
        <v>48</v>
      </c>
      <c r="Q17" s="295">
        <f t="shared" si="1"/>
        <v>84</v>
      </c>
      <c r="R17" s="293"/>
      <c r="S17" s="293"/>
    </row>
    <row r="18" spans="1:19" ht="18" customHeight="1">
      <c r="A18" s="845"/>
      <c r="B18" s="294" t="s">
        <v>164</v>
      </c>
      <c r="C18" s="295">
        <v>36</v>
      </c>
      <c r="D18" s="295">
        <v>48</v>
      </c>
      <c r="E18" s="295">
        <v>34</v>
      </c>
      <c r="F18" s="295">
        <v>55</v>
      </c>
      <c r="G18" s="295">
        <v>33</v>
      </c>
      <c r="H18" s="295">
        <v>53</v>
      </c>
      <c r="I18" s="295">
        <v>30</v>
      </c>
      <c r="J18" s="295">
        <v>48</v>
      </c>
      <c r="K18" s="295">
        <v>39</v>
      </c>
      <c r="L18" s="295">
        <v>35</v>
      </c>
      <c r="M18" s="295">
        <v>17</v>
      </c>
      <c r="N18" s="295">
        <v>19</v>
      </c>
      <c r="O18" s="295">
        <f t="shared" si="2"/>
        <v>189</v>
      </c>
      <c r="P18" s="295">
        <f t="shared" si="0"/>
        <v>258</v>
      </c>
      <c r="Q18" s="295">
        <f t="shared" si="1"/>
        <v>447</v>
      </c>
      <c r="R18" s="293"/>
      <c r="S18" s="293"/>
    </row>
    <row r="19" spans="1:19" ht="18" customHeight="1" thickBot="1">
      <c r="A19" s="846"/>
      <c r="B19" s="298" t="s">
        <v>165</v>
      </c>
      <c r="C19" s="299">
        <v>0</v>
      </c>
      <c r="D19" s="299">
        <v>0</v>
      </c>
      <c r="E19" s="299">
        <v>0</v>
      </c>
      <c r="F19" s="299">
        <v>0</v>
      </c>
      <c r="G19" s="299">
        <v>0</v>
      </c>
      <c r="H19" s="299">
        <v>0</v>
      </c>
      <c r="I19" s="299">
        <v>0</v>
      </c>
      <c r="J19" s="299">
        <v>0</v>
      </c>
      <c r="K19" s="299">
        <v>0</v>
      </c>
      <c r="L19" s="299">
        <v>0</v>
      </c>
      <c r="M19" s="299">
        <v>0</v>
      </c>
      <c r="N19" s="299">
        <v>0</v>
      </c>
      <c r="O19" s="299">
        <v>0</v>
      </c>
      <c r="P19" s="299">
        <v>0</v>
      </c>
      <c r="Q19" s="299">
        <v>0</v>
      </c>
      <c r="R19" s="293"/>
      <c r="S19" s="293"/>
    </row>
    <row r="20" spans="1:19" ht="18" customHeight="1">
      <c r="A20" s="840" t="s">
        <v>23</v>
      </c>
      <c r="B20" s="300" t="s">
        <v>163</v>
      </c>
      <c r="C20" s="292">
        <f>C5+C8+C11+C14+C17</f>
        <v>39</v>
      </c>
      <c r="D20" s="292">
        <f t="shared" ref="D20:Q21" si="3">D5+D8+D11+D14+D17</f>
        <v>265</v>
      </c>
      <c r="E20" s="292">
        <f t="shared" si="3"/>
        <v>0</v>
      </c>
      <c r="F20" s="292">
        <f t="shared" si="3"/>
        <v>0</v>
      </c>
      <c r="G20" s="292">
        <f t="shared" si="3"/>
        <v>0</v>
      </c>
      <c r="H20" s="292">
        <f t="shared" si="3"/>
        <v>0</v>
      </c>
      <c r="I20" s="292">
        <f t="shared" si="3"/>
        <v>1</v>
      </c>
      <c r="J20" s="292">
        <f t="shared" si="3"/>
        <v>77</v>
      </c>
      <c r="K20" s="292">
        <f t="shared" si="3"/>
        <v>0</v>
      </c>
      <c r="L20" s="292">
        <f t="shared" si="3"/>
        <v>0</v>
      </c>
      <c r="M20" s="292">
        <f t="shared" si="3"/>
        <v>0</v>
      </c>
      <c r="N20" s="292">
        <f t="shared" si="3"/>
        <v>0</v>
      </c>
      <c r="O20" s="292">
        <f t="shared" si="3"/>
        <v>40</v>
      </c>
      <c r="P20" s="292">
        <f t="shared" si="3"/>
        <v>342</v>
      </c>
      <c r="Q20" s="292">
        <f t="shared" si="3"/>
        <v>382</v>
      </c>
    </row>
    <row r="21" spans="1:19" ht="18" customHeight="1">
      <c r="A21" s="841"/>
      <c r="B21" s="294" t="s">
        <v>164</v>
      </c>
      <c r="C21" s="295">
        <f>C6+C9+C12+C15+C18</f>
        <v>39</v>
      </c>
      <c r="D21" s="295">
        <f t="shared" si="3"/>
        <v>275</v>
      </c>
      <c r="E21" s="295">
        <f t="shared" si="3"/>
        <v>36</v>
      </c>
      <c r="F21" s="295">
        <f t="shared" si="3"/>
        <v>253</v>
      </c>
      <c r="G21" s="295">
        <f t="shared" si="3"/>
        <v>33</v>
      </c>
      <c r="H21" s="295">
        <f t="shared" si="3"/>
        <v>217</v>
      </c>
      <c r="I21" s="295">
        <f t="shared" si="3"/>
        <v>31</v>
      </c>
      <c r="J21" s="295">
        <f t="shared" si="3"/>
        <v>223</v>
      </c>
      <c r="K21" s="295">
        <f t="shared" si="3"/>
        <v>39</v>
      </c>
      <c r="L21" s="295">
        <f t="shared" si="3"/>
        <v>244</v>
      </c>
      <c r="M21" s="295">
        <f t="shared" si="3"/>
        <v>17</v>
      </c>
      <c r="N21" s="295">
        <f t="shared" si="3"/>
        <v>135</v>
      </c>
      <c r="O21" s="295">
        <f t="shared" si="3"/>
        <v>195</v>
      </c>
      <c r="P21" s="295">
        <f t="shared" si="3"/>
        <v>1347</v>
      </c>
      <c r="Q21" s="295">
        <f t="shared" si="3"/>
        <v>1542</v>
      </c>
    </row>
    <row r="22" spans="1:19" ht="18" customHeight="1" thickBot="1">
      <c r="A22" s="842"/>
      <c r="B22" s="301" t="s">
        <v>165</v>
      </c>
      <c r="C22" s="302">
        <f>SUM(C7,C10,C13,C16)</f>
        <v>0</v>
      </c>
      <c r="D22" s="302">
        <f t="shared" ref="D22:Q22" si="4">SUM(D7,D10,D13,D16)</f>
        <v>5</v>
      </c>
      <c r="E22" s="302">
        <f t="shared" si="4"/>
        <v>0</v>
      </c>
      <c r="F22" s="302">
        <f t="shared" si="4"/>
        <v>0</v>
      </c>
      <c r="G22" s="302">
        <f t="shared" si="4"/>
        <v>0</v>
      </c>
      <c r="H22" s="302">
        <f t="shared" si="4"/>
        <v>0</v>
      </c>
      <c r="I22" s="302">
        <f t="shared" si="4"/>
        <v>0</v>
      </c>
      <c r="J22" s="302">
        <f t="shared" si="4"/>
        <v>1</v>
      </c>
      <c r="K22" s="302">
        <f t="shared" si="4"/>
        <v>0</v>
      </c>
      <c r="L22" s="302">
        <f t="shared" si="4"/>
        <v>2</v>
      </c>
      <c r="M22" s="302">
        <f t="shared" si="4"/>
        <v>0</v>
      </c>
      <c r="N22" s="302">
        <f t="shared" si="4"/>
        <v>1</v>
      </c>
      <c r="O22" s="302">
        <f t="shared" si="4"/>
        <v>0</v>
      </c>
      <c r="P22" s="302">
        <f t="shared" si="4"/>
        <v>9</v>
      </c>
      <c r="Q22" s="302">
        <f t="shared" si="4"/>
        <v>9</v>
      </c>
    </row>
    <row r="23" spans="1:19" ht="16.5" thickTop="1"/>
    <row r="24" spans="1:19">
      <c r="B24" s="293"/>
    </row>
    <row r="25" spans="1:19">
      <c r="B25" s="293"/>
    </row>
    <row r="26" spans="1:19">
      <c r="B26" s="293"/>
    </row>
  </sheetData>
  <mergeCells count="17">
    <mergeCell ref="A1:Q1"/>
    <mergeCell ref="A2:B2"/>
    <mergeCell ref="A3:A4"/>
    <mergeCell ref="B3:B4"/>
    <mergeCell ref="C3:D3"/>
    <mergeCell ref="E3:F3"/>
    <mergeCell ref="G3:H3"/>
    <mergeCell ref="I3:J3"/>
    <mergeCell ref="K3:L3"/>
    <mergeCell ref="M3:N3"/>
    <mergeCell ref="A20:A22"/>
    <mergeCell ref="O3:Q3"/>
    <mergeCell ref="A5:A7"/>
    <mergeCell ref="A8:A10"/>
    <mergeCell ref="A11:A13"/>
    <mergeCell ref="A14:A16"/>
    <mergeCell ref="A17:A19"/>
  </mergeCells>
  <printOptions horizontalCentered="1"/>
  <pageMargins left="0.75" right="0.75" top="1" bottom="1" header="0.5" footer="0.5"/>
  <pageSetup paperSize="9" scale="85" firstPageNumber="47" orientation="landscape" useFirstPageNumber="1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Z10"/>
  <sheetViews>
    <sheetView rightToLeft="1" view="pageBreakPreview" zoomScale="85" zoomScaleSheetLayoutView="85" workbookViewId="0">
      <selection activeCell="H28" sqref="H28"/>
    </sheetView>
  </sheetViews>
  <sheetFormatPr defaultColWidth="9.140625" defaultRowHeight="15"/>
  <cols>
    <col min="1" max="1" width="10.85546875" style="147" customWidth="1"/>
    <col min="2" max="15" width="8.140625" style="319" customWidth="1"/>
    <col min="16" max="16" width="9.42578125" style="319" customWidth="1"/>
    <col min="17" max="25" width="9.140625" style="147"/>
    <col min="26" max="26" width="1.5703125" style="147" bestFit="1" customWidth="1"/>
    <col min="27" max="16384" width="9.140625" style="147"/>
  </cols>
  <sheetData>
    <row r="3" spans="1:26" s="305" customFormat="1" ht="29.25" customHeight="1">
      <c r="A3" s="851" t="s">
        <v>314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  <c r="L3" s="851"/>
      <c r="M3" s="851"/>
      <c r="N3" s="851"/>
      <c r="O3" s="851"/>
      <c r="P3" s="851"/>
      <c r="Q3" s="303"/>
      <c r="R3" s="303"/>
      <c r="S3" s="304"/>
      <c r="T3" s="304"/>
      <c r="U3" s="303"/>
      <c r="V3" s="303"/>
      <c r="W3" s="304"/>
      <c r="X3" s="304"/>
      <c r="Y3" s="304"/>
      <c r="Z3" s="303"/>
    </row>
    <row r="4" spans="1:26" s="305" customFormat="1" ht="22.5" customHeight="1" thickBot="1">
      <c r="A4" s="852" t="s">
        <v>315</v>
      </c>
      <c r="B4" s="852"/>
      <c r="C4" s="306"/>
      <c r="D4" s="307"/>
      <c r="E4" s="306"/>
      <c r="F4" s="306"/>
      <c r="G4" s="306"/>
      <c r="H4" s="306"/>
      <c r="I4" s="306"/>
      <c r="J4" s="306"/>
      <c r="K4" s="308"/>
      <c r="L4" s="308"/>
      <c r="M4" s="308"/>
      <c r="N4" s="306"/>
      <c r="O4" s="308"/>
      <c r="P4" s="308"/>
      <c r="Q4" s="303"/>
      <c r="R4" s="303"/>
      <c r="S4" s="304"/>
      <c r="T4" s="304"/>
      <c r="U4" s="303"/>
      <c r="V4" s="303"/>
      <c r="W4" s="304"/>
      <c r="X4" s="304"/>
      <c r="Y4" s="304"/>
    </row>
    <row r="5" spans="1:26" s="309" customFormat="1" ht="38.25" customHeight="1" thickTop="1">
      <c r="A5" s="853" t="s">
        <v>93</v>
      </c>
      <c r="B5" s="853" t="s">
        <v>255</v>
      </c>
      <c r="C5" s="853"/>
      <c r="D5" s="853" t="s">
        <v>311</v>
      </c>
      <c r="E5" s="853"/>
      <c r="F5" s="853" t="s">
        <v>257</v>
      </c>
      <c r="G5" s="853"/>
      <c r="H5" s="853" t="s">
        <v>258</v>
      </c>
      <c r="I5" s="853"/>
      <c r="J5" s="853" t="s">
        <v>259</v>
      </c>
      <c r="K5" s="853"/>
      <c r="L5" s="853" t="s">
        <v>260</v>
      </c>
      <c r="M5" s="853"/>
      <c r="N5" s="853" t="s">
        <v>23</v>
      </c>
      <c r="O5" s="853"/>
      <c r="P5" s="853"/>
    </row>
    <row r="6" spans="1:26" s="309" customFormat="1" ht="38.25" customHeight="1" thickBot="1">
      <c r="A6" s="854"/>
      <c r="B6" s="288" t="s">
        <v>181</v>
      </c>
      <c r="C6" s="288" t="s">
        <v>316</v>
      </c>
      <c r="D6" s="288" t="s">
        <v>181</v>
      </c>
      <c r="E6" s="288" t="s">
        <v>316</v>
      </c>
      <c r="F6" s="288" t="s">
        <v>181</v>
      </c>
      <c r="G6" s="288" t="s">
        <v>316</v>
      </c>
      <c r="H6" s="288" t="s">
        <v>181</v>
      </c>
      <c r="I6" s="288" t="s">
        <v>316</v>
      </c>
      <c r="J6" s="288" t="s">
        <v>181</v>
      </c>
      <c r="K6" s="288" t="s">
        <v>316</v>
      </c>
      <c r="L6" s="310" t="s">
        <v>181</v>
      </c>
      <c r="M6" s="288" t="s">
        <v>316</v>
      </c>
      <c r="N6" s="288" t="s">
        <v>181</v>
      </c>
      <c r="O6" s="288" t="s">
        <v>316</v>
      </c>
      <c r="P6" s="288" t="s">
        <v>2</v>
      </c>
    </row>
    <row r="7" spans="1:26" ht="38.25" customHeight="1">
      <c r="A7" s="311" t="s">
        <v>32</v>
      </c>
      <c r="B7" s="312">
        <v>0</v>
      </c>
      <c r="C7" s="312">
        <v>8</v>
      </c>
      <c r="D7" s="312">
        <v>0</v>
      </c>
      <c r="E7" s="312">
        <v>0</v>
      </c>
      <c r="F7" s="312">
        <v>0</v>
      </c>
      <c r="G7" s="312">
        <v>3</v>
      </c>
      <c r="H7" s="312">
        <v>0</v>
      </c>
      <c r="I7" s="312">
        <v>3</v>
      </c>
      <c r="J7" s="312">
        <v>0</v>
      </c>
      <c r="K7" s="312">
        <v>15</v>
      </c>
      <c r="L7" s="312">
        <v>0</v>
      </c>
      <c r="M7" s="312">
        <v>0</v>
      </c>
      <c r="N7" s="313">
        <f t="shared" ref="N7:O8" si="0">SUM(B7,D7,F7,H7,J7,L7)</f>
        <v>0</v>
      </c>
      <c r="O7" s="313">
        <f t="shared" si="0"/>
        <v>29</v>
      </c>
      <c r="P7" s="313">
        <f>SUM(N7:O7)</f>
        <v>29</v>
      </c>
    </row>
    <row r="8" spans="1:26" ht="38.25" customHeight="1" thickBot="1">
      <c r="A8" s="314" t="s">
        <v>35</v>
      </c>
      <c r="B8" s="315">
        <v>0</v>
      </c>
      <c r="C8" s="315">
        <v>13</v>
      </c>
      <c r="D8" s="315">
        <v>0</v>
      </c>
      <c r="E8" s="315">
        <v>2</v>
      </c>
      <c r="F8" s="315">
        <v>0</v>
      </c>
      <c r="G8" s="315">
        <v>5</v>
      </c>
      <c r="H8" s="315">
        <v>0</v>
      </c>
      <c r="I8" s="315">
        <v>1</v>
      </c>
      <c r="J8" s="315">
        <v>2</v>
      </c>
      <c r="K8" s="315">
        <v>2</v>
      </c>
      <c r="L8" s="315">
        <v>0</v>
      </c>
      <c r="M8" s="315">
        <v>0</v>
      </c>
      <c r="N8" s="315">
        <f t="shared" si="0"/>
        <v>2</v>
      </c>
      <c r="O8" s="315">
        <f t="shared" si="0"/>
        <v>23</v>
      </c>
      <c r="P8" s="315">
        <f t="shared" ref="P8" si="1">SUM(N8:O8)</f>
        <v>25</v>
      </c>
    </row>
    <row r="9" spans="1:26" ht="38.25" customHeight="1" thickBot="1">
      <c r="A9" s="316" t="s">
        <v>23</v>
      </c>
      <c r="B9" s="317">
        <f t="shared" ref="B9:P9" si="2">SUM(B7:B8)</f>
        <v>0</v>
      </c>
      <c r="C9" s="317">
        <f t="shared" si="2"/>
        <v>21</v>
      </c>
      <c r="D9" s="317">
        <f t="shared" si="2"/>
        <v>0</v>
      </c>
      <c r="E9" s="317">
        <f t="shared" si="2"/>
        <v>2</v>
      </c>
      <c r="F9" s="317">
        <f t="shared" si="2"/>
        <v>0</v>
      </c>
      <c r="G9" s="317">
        <f t="shared" si="2"/>
        <v>8</v>
      </c>
      <c r="H9" s="317">
        <f t="shared" si="2"/>
        <v>0</v>
      </c>
      <c r="I9" s="317">
        <f t="shared" si="2"/>
        <v>4</v>
      </c>
      <c r="J9" s="317">
        <f t="shared" si="2"/>
        <v>2</v>
      </c>
      <c r="K9" s="317">
        <f t="shared" si="2"/>
        <v>17</v>
      </c>
      <c r="L9" s="317">
        <f t="shared" si="2"/>
        <v>0</v>
      </c>
      <c r="M9" s="317">
        <f t="shared" si="2"/>
        <v>0</v>
      </c>
      <c r="N9" s="317">
        <f t="shared" si="2"/>
        <v>2</v>
      </c>
      <c r="O9" s="317">
        <f t="shared" si="2"/>
        <v>52</v>
      </c>
      <c r="P9" s="317">
        <f t="shared" si="2"/>
        <v>54</v>
      </c>
      <c r="Q9" s="318"/>
      <c r="R9" s="318"/>
      <c r="S9" s="318"/>
    </row>
    <row r="10" spans="1:26" ht="15.75" thickTop="1"/>
  </sheetData>
  <mergeCells count="10">
    <mergeCell ref="A3:P3"/>
    <mergeCell ref="A4:B4"/>
    <mergeCell ref="A5:A6"/>
    <mergeCell ref="B5:C5"/>
    <mergeCell ref="D5:E5"/>
    <mergeCell ref="F5:G5"/>
    <mergeCell ref="H5:I5"/>
    <mergeCell ref="J5:K5"/>
    <mergeCell ref="L5:M5"/>
    <mergeCell ref="N5:P5"/>
  </mergeCells>
  <printOptions horizontalCentered="1"/>
  <pageMargins left="0.75" right="0.75" top="1" bottom="1" header="0.5" footer="0.5"/>
  <pageSetup paperSize="9" scale="85" firstPageNumber="47" orientation="landscape" useFirstPageNumber="1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I13"/>
  <sheetViews>
    <sheetView rightToLeft="1" view="pageBreakPreview" zoomScaleSheetLayoutView="100" workbookViewId="0">
      <selection activeCell="H28" sqref="H28"/>
    </sheetView>
  </sheetViews>
  <sheetFormatPr defaultColWidth="9.140625" defaultRowHeight="15"/>
  <cols>
    <col min="1" max="1" width="16.28515625" style="147" customWidth="1"/>
    <col min="2" max="2" width="19.85546875" style="147" customWidth="1"/>
    <col min="3" max="3" width="24" style="147" customWidth="1"/>
    <col min="4" max="4" width="35.5703125" style="147" customWidth="1"/>
    <col min="5" max="16384" width="9.140625" style="147"/>
  </cols>
  <sheetData>
    <row r="3" spans="1:9" s="305" customFormat="1" ht="35.25" customHeight="1">
      <c r="A3" s="851" t="s">
        <v>317</v>
      </c>
      <c r="B3" s="851"/>
      <c r="C3" s="851"/>
      <c r="D3" s="851"/>
      <c r="E3" s="303"/>
    </row>
    <row r="4" spans="1:9" s="305" customFormat="1" ht="30.75" customHeight="1" thickBot="1">
      <c r="A4" s="320" t="s">
        <v>318</v>
      </c>
      <c r="B4" s="321"/>
      <c r="C4" s="321"/>
      <c r="D4" s="322"/>
      <c r="E4" s="303"/>
    </row>
    <row r="5" spans="1:9" s="305" customFormat="1" ht="24.75" customHeight="1" thickTop="1">
      <c r="A5" s="853" t="s">
        <v>93</v>
      </c>
      <c r="B5" s="856" t="s">
        <v>286</v>
      </c>
      <c r="C5" s="856"/>
      <c r="D5" s="856"/>
      <c r="E5" s="303"/>
    </row>
    <row r="6" spans="1:9" s="305" customFormat="1" ht="24.75" customHeight="1" thickBot="1">
      <c r="A6" s="854"/>
      <c r="B6" s="323" t="s">
        <v>319</v>
      </c>
      <c r="C6" s="323" t="s">
        <v>320</v>
      </c>
      <c r="D6" s="323" t="s">
        <v>23</v>
      </c>
      <c r="E6" s="293"/>
    </row>
    <row r="7" spans="1:9" ht="24.75" customHeight="1">
      <c r="A7" s="290" t="s">
        <v>32</v>
      </c>
      <c r="B7" s="291">
        <v>0</v>
      </c>
      <c r="C7" s="291">
        <v>60</v>
      </c>
      <c r="D7" s="292">
        <f>SUM(B7:C7)</f>
        <v>60</v>
      </c>
    </row>
    <row r="8" spans="1:9" ht="24.75" customHeight="1">
      <c r="A8" s="294" t="s">
        <v>35</v>
      </c>
      <c r="B8" s="295">
        <v>0</v>
      </c>
      <c r="C8" s="295">
        <v>36</v>
      </c>
      <c r="D8" s="295">
        <f t="shared" ref="D8:D11" si="0">SUM(B8:C8)</f>
        <v>36</v>
      </c>
    </row>
    <row r="9" spans="1:9" ht="24.75" customHeight="1">
      <c r="A9" s="294" t="s">
        <v>289</v>
      </c>
      <c r="B9" s="295">
        <v>0</v>
      </c>
      <c r="C9" s="295">
        <v>21</v>
      </c>
      <c r="D9" s="295">
        <f t="shared" si="0"/>
        <v>21</v>
      </c>
      <c r="H9" s="855"/>
      <c r="I9" s="855"/>
    </row>
    <row r="10" spans="1:9" ht="24.75" customHeight="1">
      <c r="A10" s="294" t="s">
        <v>36</v>
      </c>
      <c r="B10" s="295">
        <v>0</v>
      </c>
      <c r="C10" s="295">
        <v>37</v>
      </c>
      <c r="D10" s="295">
        <f t="shared" si="0"/>
        <v>37</v>
      </c>
      <c r="H10" s="855"/>
      <c r="I10" s="855"/>
    </row>
    <row r="11" spans="1:9" ht="24.75" customHeight="1" thickBot="1">
      <c r="A11" s="294" t="s">
        <v>44</v>
      </c>
      <c r="B11" s="295">
        <v>0</v>
      </c>
      <c r="C11" s="295">
        <v>23</v>
      </c>
      <c r="D11" s="324">
        <f t="shared" si="0"/>
        <v>23</v>
      </c>
      <c r="H11" s="855"/>
      <c r="I11" s="855"/>
    </row>
    <row r="12" spans="1:9" ht="24.75" customHeight="1" thickBot="1">
      <c r="A12" s="325" t="s">
        <v>23</v>
      </c>
      <c r="B12" s="326">
        <f>SUM(B7:B11)</f>
        <v>0</v>
      </c>
      <c r="C12" s="326">
        <f>SUM(C7:C11)</f>
        <v>177</v>
      </c>
      <c r="D12" s="326">
        <f>SUM(D7:D11)</f>
        <v>177</v>
      </c>
      <c r="H12" s="855"/>
      <c r="I12" s="855"/>
    </row>
    <row r="13" spans="1:9" ht="15.75" thickTop="1">
      <c r="H13" s="855"/>
      <c r="I13" s="855"/>
    </row>
  </sheetData>
  <mergeCells count="8">
    <mergeCell ref="H12:I12"/>
    <mergeCell ref="H13:I13"/>
    <mergeCell ref="A3:D3"/>
    <mergeCell ref="A5:A6"/>
    <mergeCell ref="B5:D5"/>
    <mergeCell ref="H9:I9"/>
    <mergeCell ref="H10:I10"/>
    <mergeCell ref="H11:I11"/>
  </mergeCells>
  <printOptions horizontalCentered="1"/>
  <pageMargins left="0.39370078740157483" right="0.39370078740157483" top="0.78740157480314965" bottom="0.78740157480314965" header="0.78740157480314965" footer="0.78740157480314965"/>
  <pageSetup paperSize="9" scale="85" firstPageNumber="47" orientation="landscape" useFirstPageNumber="1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22"/>
  <sheetViews>
    <sheetView rightToLeft="1" view="pageBreakPreview" zoomScale="85" zoomScaleSheetLayoutView="85" workbookViewId="0">
      <selection activeCell="H28" sqref="H28"/>
    </sheetView>
  </sheetViews>
  <sheetFormatPr defaultColWidth="9.140625" defaultRowHeight="15"/>
  <cols>
    <col min="1" max="1" width="10.5703125" style="329" customWidth="1"/>
    <col min="2" max="2" width="10.140625" style="329" customWidth="1"/>
    <col min="3" max="14" width="7.7109375" style="329" customWidth="1"/>
    <col min="15" max="17" width="9.42578125" style="329" customWidth="1"/>
    <col min="18" max="16384" width="9.140625" style="329"/>
  </cols>
  <sheetData>
    <row r="1" spans="1:32">
      <c r="A1" s="327"/>
      <c r="B1" s="327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</row>
    <row r="2" spans="1:32" s="330" customFormat="1" ht="30" customHeight="1">
      <c r="A2" s="858" t="s">
        <v>321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8"/>
      <c r="M2" s="858"/>
      <c r="N2" s="858"/>
      <c r="O2" s="858"/>
      <c r="P2" s="858"/>
      <c r="Q2" s="858"/>
    </row>
    <row r="3" spans="1:32" s="330" customFormat="1" ht="20.25" customHeight="1" thickBot="1">
      <c r="A3" s="859" t="s">
        <v>322</v>
      </c>
      <c r="B3" s="859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</row>
    <row r="4" spans="1:32" s="330" customFormat="1" ht="23.25" customHeight="1" thickTop="1">
      <c r="A4" s="860" t="s">
        <v>93</v>
      </c>
      <c r="B4" s="860" t="s">
        <v>196</v>
      </c>
      <c r="C4" s="857" t="s">
        <v>186</v>
      </c>
      <c r="D4" s="857"/>
      <c r="E4" s="857" t="s">
        <v>187</v>
      </c>
      <c r="F4" s="857"/>
      <c r="G4" s="857" t="s">
        <v>188</v>
      </c>
      <c r="H4" s="857"/>
      <c r="I4" s="857" t="s">
        <v>189</v>
      </c>
      <c r="J4" s="857"/>
      <c r="K4" s="857" t="s">
        <v>190</v>
      </c>
      <c r="L4" s="857"/>
      <c r="M4" s="857" t="s">
        <v>150</v>
      </c>
      <c r="N4" s="857"/>
      <c r="O4" s="857" t="s">
        <v>23</v>
      </c>
      <c r="P4" s="857"/>
      <c r="Q4" s="857"/>
    </row>
    <row r="5" spans="1:32" s="330" customFormat="1" ht="27.75" customHeight="1" thickBot="1">
      <c r="A5" s="861"/>
      <c r="B5" s="861"/>
      <c r="C5" s="332" t="s">
        <v>181</v>
      </c>
      <c r="D5" s="332" t="s">
        <v>316</v>
      </c>
      <c r="E5" s="332" t="s">
        <v>181</v>
      </c>
      <c r="F5" s="332" t="s">
        <v>316</v>
      </c>
      <c r="G5" s="332" t="s">
        <v>181</v>
      </c>
      <c r="H5" s="332" t="s">
        <v>316</v>
      </c>
      <c r="I5" s="332" t="s">
        <v>181</v>
      </c>
      <c r="J5" s="332" t="s">
        <v>316</v>
      </c>
      <c r="K5" s="332" t="s">
        <v>181</v>
      </c>
      <c r="L5" s="332" t="s">
        <v>316</v>
      </c>
      <c r="M5" s="332" t="s">
        <v>181</v>
      </c>
      <c r="N5" s="332" t="s">
        <v>316</v>
      </c>
      <c r="O5" s="332" t="s">
        <v>181</v>
      </c>
      <c r="P5" s="332" t="s">
        <v>316</v>
      </c>
      <c r="Q5" s="332" t="s">
        <v>2</v>
      </c>
    </row>
    <row r="6" spans="1:32" ht="24" customHeight="1">
      <c r="A6" s="840" t="s">
        <v>32</v>
      </c>
      <c r="B6" s="333" t="s">
        <v>203</v>
      </c>
      <c r="C6" s="334">
        <v>0</v>
      </c>
      <c r="D6" s="334">
        <v>25</v>
      </c>
      <c r="E6" s="334">
        <v>0</v>
      </c>
      <c r="F6" s="334">
        <v>7</v>
      </c>
      <c r="G6" s="334">
        <v>0</v>
      </c>
      <c r="H6" s="334">
        <v>0</v>
      </c>
      <c r="I6" s="334">
        <v>0</v>
      </c>
      <c r="J6" s="334">
        <v>0</v>
      </c>
      <c r="K6" s="334">
        <v>0</v>
      </c>
      <c r="L6" s="334">
        <v>0</v>
      </c>
      <c r="M6" s="334">
        <v>0</v>
      </c>
      <c r="N6" s="334">
        <v>0</v>
      </c>
      <c r="O6" s="335">
        <f t="shared" ref="O6:P15" si="0">SUM(C6,E6,G6,I6,K6,M6)</f>
        <v>0</v>
      </c>
      <c r="P6" s="335">
        <f t="shared" si="0"/>
        <v>32</v>
      </c>
      <c r="Q6" s="335">
        <f>SUM(O6:P6)</f>
        <v>32</v>
      </c>
      <c r="R6" s="336"/>
    </row>
    <row r="7" spans="1:32" ht="24" customHeight="1">
      <c r="A7" s="841"/>
      <c r="B7" s="337" t="s">
        <v>204</v>
      </c>
      <c r="C7" s="338">
        <v>0</v>
      </c>
      <c r="D7" s="338">
        <v>0</v>
      </c>
      <c r="E7" s="338">
        <v>0</v>
      </c>
      <c r="F7" s="338">
        <v>0</v>
      </c>
      <c r="G7" s="338">
        <v>0</v>
      </c>
      <c r="H7" s="338">
        <v>0</v>
      </c>
      <c r="I7" s="338">
        <v>0</v>
      </c>
      <c r="J7" s="338">
        <v>0</v>
      </c>
      <c r="K7" s="338">
        <v>0</v>
      </c>
      <c r="L7" s="338">
        <v>0</v>
      </c>
      <c r="M7" s="338">
        <v>0</v>
      </c>
      <c r="N7" s="338">
        <v>0</v>
      </c>
      <c r="O7" s="338">
        <f t="shared" si="0"/>
        <v>0</v>
      </c>
      <c r="P7" s="338">
        <f t="shared" si="0"/>
        <v>0</v>
      </c>
      <c r="Q7" s="338">
        <f t="shared" ref="Q7:Q15" si="1">SUM(O7:P7)</f>
        <v>0</v>
      </c>
      <c r="R7" s="336"/>
    </row>
    <row r="8" spans="1:32" ht="24" customHeight="1">
      <c r="A8" s="841" t="s">
        <v>35</v>
      </c>
      <c r="B8" s="339" t="s">
        <v>203</v>
      </c>
      <c r="C8" s="338">
        <v>4</v>
      </c>
      <c r="D8" s="338">
        <v>11</v>
      </c>
      <c r="E8" s="338">
        <v>0</v>
      </c>
      <c r="F8" s="338">
        <v>4</v>
      </c>
      <c r="G8" s="338">
        <v>0</v>
      </c>
      <c r="H8" s="338">
        <v>0</v>
      </c>
      <c r="I8" s="338">
        <v>0</v>
      </c>
      <c r="J8" s="338">
        <v>0</v>
      </c>
      <c r="K8" s="338">
        <v>0</v>
      </c>
      <c r="L8" s="338">
        <v>0</v>
      </c>
      <c r="M8" s="338">
        <v>0</v>
      </c>
      <c r="N8" s="338">
        <v>0</v>
      </c>
      <c r="O8" s="338">
        <f t="shared" si="0"/>
        <v>4</v>
      </c>
      <c r="P8" s="338">
        <f t="shared" si="0"/>
        <v>15</v>
      </c>
      <c r="Q8" s="338">
        <f t="shared" si="1"/>
        <v>19</v>
      </c>
      <c r="R8" s="336"/>
    </row>
    <row r="9" spans="1:32" ht="24" customHeight="1">
      <c r="A9" s="841"/>
      <c r="B9" s="339" t="s">
        <v>204</v>
      </c>
      <c r="C9" s="338">
        <v>0</v>
      </c>
      <c r="D9" s="338">
        <v>1</v>
      </c>
      <c r="E9" s="338">
        <v>0</v>
      </c>
      <c r="F9" s="338">
        <v>0</v>
      </c>
      <c r="G9" s="338">
        <v>0</v>
      </c>
      <c r="H9" s="338">
        <v>0</v>
      </c>
      <c r="I9" s="338">
        <v>0</v>
      </c>
      <c r="J9" s="338">
        <v>0</v>
      </c>
      <c r="K9" s="338">
        <v>0</v>
      </c>
      <c r="L9" s="338">
        <v>0</v>
      </c>
      <c r="M9" s="338">
        <v>0</v>
      </c>
      <c r="N9" s="338">
        <v>0</v>
      </c>
      <c r="O9" s="338">
        <f t="shared" si="0"/>
        <v>0</v>
      </c>
      <c r="P9" s="338">
        <f t="shared" si="0"/>
        <v>1</v>
      </c>
      <c r="Q9" s="338">
        <f t="shared" si="1"/>
        <v>1</v>
      </c>
      <c r="R9" s="336"/>
    </row>
    <row r="10" spans="1:32" ht="24" customHeight="1">
      <c r="A10" s="841" t="s">
        <v>25</v>
      </c>
      <c r="B10" s="339" t="s">
        <v>203</v>
      </c>
      <c r="C10" s="338">
        <v>0</v>
      </c>
      <c r="D10" s="338">
        <v>8</v>
      </c>
      <c r="E10" s="338">
        <v>0</v>
      </c>
      <c r="F10" s="338">
        <v>0</v>
      </c>
      <c r="G10" s="338">
        <v>0</v>
      </c>
      <c r="H10" s="338">
        <v>0</v>
      </c>
      <c r="I10" s="338">
        <v>0</v>
      </c>
      <c r="J10" s="338">
        <v>0</v>
      </c>
      <c r="K10" s="338">
        <v>0</v>
      </c>
      <c r="L10" s="338">
        <v>0</v>
      </c>
      <c r="M10" s="338">
        <v>0</v>
      </c>
      <c r="N10" s="338">
        <v>0</v>
      </c>
      <c r="O10" s="338">
        <f t="shared" si="0"/>
        <v>0</v>
      </c>
      <c r="P10" s="338">
        <f t="shared" si="0"/>
        <v>8</v>
      </c>
      <c r="Q10" s="338">
        <f t="shared" si="1"/>
        <v>8</v>
      </c>
      <c r="R10" s="336"/>
    </row>
    <row r="11" spans="1:32" ht="24" customHeight="1">
      <c r="A11" s="841"/>
      <c r="B11" s="339" t="s">
        <v>204</v>
      </c>
      <c r="C11" s="338">
        <v>0</v>
      </c>
      <c r="D11" s="338">
        <v>0</v>
      </c>
      <c r="E11" s="338">
        <v>0</v>
      </c>
      <c r="F11" s="338">
        <v>0</v>
      </c>
      <c r="G11" s="338">
        <v>0</v>
      </c>
      <c r="H11" s="338">
        <v>0</v>
      </c>
      <c r="I11" s="338">
        <v>0</v>
      </c>
      <c r="J11" s="338">
        <v>0</v>
      </c>
      <c r="K11" s="338">
        <v>0</v>
      </c>
      <c r="L11" s="338">
        <v>0</v>
      </c>
      <c r="M11" s="338">
        <v>0</v>
      </c>
      <c r="N11" s="338">
        <v>0</v>
      </c>
      <c r="O11" s="338">
        <f t="shared" si="0"/>
        <v>0</v>
      </c>
      <c r="P11" s="338">
        <f t="shared" si="0"/>
        <v>0</v>
      </c>
      <c r="Q11" s="338">
        <f t="shared" si="1"/>
        <v>0</v>
      </c>
      <c r="R11" s="336"/>
    </row>
    <row r="12" spans="1:32" ht="24" customHeight="1">
      <c r="A12" s="841" t="s">
        <v>36</v>
      </c>
      <c r="B12" s="339" t="s">
        <v>203</v>
      </c>
      <c r="C12" s="338">
        <v>0</v>
      </c>
      <c r="D12" s="338">
        <v>14</v>
      </c>
      <c r="E12" s="338">
        <v>0</v>
      </c>
      <c r="F12" s="338">
        <v>5</v>
      </c>
      <c r="G12" s="338">
        <v>0</v>
      </c>
      <c r="H12" s="338">
        <v>0</v>
      </c>
      <c r="I12" s="338">
        <v>0</v>
      </c>
      <c r="J12" s="338">
        <v>0</v>
      </c>
      <c r="K12" s="338">
        <v>0</v>
      </c>
      <c r="L12" s="338">
        <v>0</v>
      </c>
      <c r="M12" s="338">
        <v>0</v>
      </c>
      <c r="N12" s="338">
        <v>0</v>
      </c>
      <c r="O12" s="338">
        <f t="shared" si="0"/>
        <v>0</v>
      </c>
      <c r="P12" s="338">
        <f t="shared" si="0"/>
        <v>19</v>
      </c>
      <c r="Q12" s="338">
        <f t="shared" si="1"/>
        <v>19</v>
      </c>
      <c r="R12" s="336"/>
    </row>
    <row r="13" spans="1:32" ht="24" customHeight="1">
      <c r="A13" s="841"/>
      <c r="B13" s="339" t="s">
        <v>204</v>
      </c>
      <c r="C13" s="338">
        <v>0</v>
      </c>
      <c r="D13" s="338">
        <v>0</v>
      </c>
      <c r="E13" s="338">
        <v>0</v>
      </c>
      <c r="F13" s="338">
        <v>0</v>
      </c>
      <c r="G13" s="338">
        <v>0</v>
      </c>
      <c r="H13" s="338">
        <v>0</v>
      </c>
      <c r="I13" s="338">
        <v>0</v>
      </c>
      <c r="J13" s="338">
        <v>0</v>
      </c>
      <c r="K13" s="338">
        <v>0</v>
      </c>
      <c r="L13" s="338">
        <v>0</v>
      </c>
      <c r="M13" s="338">
        <v>0</v>
      </c>
      <c r="N13" s="338">
        <v>0</v>
      </c>
      <c r="O13" s="338">
        <f t="shared" si="0"/>
        <v>0</v>
      </c>
      <c r="P13" s="338">
        <f t="shared" si="0"/>
        <v>0</v>
      </c>
      <c r="Q13" s="338">
        <f t="shared" si="1"/>
        <v>0</v>
      </c>
      <c r="R13" s="336"/>
    </row>
    <row r="14" spans="1:32" ht="24" customHeight="1">
      <c r="A14" s="841" t="s">
        <v>44</v>
      </c>
      <c r="B14" s="339" t="s">
        <v>203</v>
      </c>
      <c r="C14" s="338">
        <v>8</v>
      </c>
      <c r="D14" s="338">
        <v>17</v>
      </c>
      <c r="E14" s="338">
        <v>3</v>
      </c>
      <c r="F14" s="338">
        <v>6</v>
      </c>
      <c r="G14" s="338">
        <v>0</v>
      </c>
      <c r="H14" s="338">
        <v>0</v>
      </c>
      <c r="I14" s="338">
        <v>0</v>
      </c>
      <c r="J14" s="338">
        <v>0</v>
      </c>
      <c r="K14" s="338">
        <v>0</v>
      </c>
      <c r="L14" s="338">
        <v>0</v>
      </c>
      <c r="M14" s="338">
        <v>0</v>
      </c>
      <c r="N14" s="338">
        <v>0</v>
      </c>
      <c r="O14" s="338">
        <f t="shared" si="0"/>
        <v>11</v>
      </c>
      <c r="P14" s="338">
        <f t="shared" si="0"/>
        <v>23</v>
      </c>
      <c r="Q14" s="338">
        <f t="shared" si="1"/>
        <v>34</v>
      </c>
      <c r="R14" s="336"/>
    </row>
    <row r="15" spans="1:32" ht="24" customHeight="1" thickBot="1">
      <c r="A15" s="841"/>
      <c r="B15" s="339" t="s">
        <v>204</v>
      </c>
      <c r="C15" s="338">
        <v>0</v>
      </c>
      <c r="D15" s="338">
        <v>0</v>
      </c>
      <c r="E15" s="338">
        <v>0</v>
      </c>
      <c r="F15" s="338">
        <v>0</v>
      </c>
      <c r="G15" s="338">
        <v>0</v>
      </c>
      <c r="H15" s="338">
        <v>0</v>
      </c>
      <c r="I15" s="338">
        <v>0</v>
      </c>
      <c r="J15" s="338">
        <v>0</v>
      </c>
      <c r="K15" s="338">
        <v>0</v>
      </c>
      <c r="L15" s="338">
        <v>0</v>
      </c>
      <c r="M15" s="338">
        <v>0</v>
      </c>
      <c r="N15" s="338">
        <v>0</v>
      </c>
      <c r="O15" s="340">
        <f t="shared" si="0"/>
        <v>0</v>
      </c>
      <c r="P15" s="340">
        <f t="shared" si="0"/>
        <v>0</v>
      </c>
      <c r="Q15" s="340">
        <f t="shared" si="1"/>
        <v>0</v>
      </c>
      <c r="R15" s="336"/>
    </row>
    <row r="16" spans="1:32" ht="24" customHeight="1">
      <c r="A16" s="840" t="s">
        <v>23</v>
      </c>
      <c r="B16" s="341" t="s">
        <v>203</v>
      </c>
      <c r="C16" s="335">
        <f>SUM(C6,C8,C10,C12,C14)</f>
        <v>12</v>
      </c>
      <c r="D16" s="335">
        <f t="shared" ref="D16:N17" si="2">SUM(D6,D8,D10,D12,D14)</f>
        <v>75</v>
      </c>
      <c r="E16" s="335">
        <f t="shared" si="2"/>
        <v>3</v>
      </c>
      <c r="F16" s="335">
        <f t="shared" si="2"/>
        <v>22</v>
      </c>
      <c r="G16" s="335">
        <f t="shared" si="2"/>
        <v>0</v>
      </c>
      <c r="H16" s="335">
        <f t="shared" si="2"/>
        <v>0</v>
      </c>
      <c r="I16" s="335">
        <f t="shared" si="2"/>
        <v>0</v>
      </c>
      <c r="J16" s="335">
        <f t="shared" si="2"/>
        <v>0</v>
      </c>
      <c r="K16" s="335">
        <f t="shared" si="2"/>
        <v>0</v>
      </c>
      <c r="L16" s="335">
        <f t="shared" si="2"/>
        <v>0</v>
      </c>
      <c r="M16" s="335">
        <f t="shared" si="2"/>
        <v>0</v>
      </c>
      <c r="N16" s="335">
        <f t="shared" si="2"/>
        <v>0</v>
      </c>
      <c r="O16" s="335">
        <f>SUM(O6,O8,O10,O12,O14)</f>
        <v>15</v>
      </c>
      <c r="P16" s="335">
        <f t="shared" ref="P16:Q17" si="3">SUM(P6,P8,P10,P12,P14)</f>
        <v>97</v>
      </c>
      <c r="Q16" s="335">
        <f t="shared" si="3"/>
        <v>112</v>
      </c>
      <c r="R16" s="336"/>
    </row>
    <row r="17" spans="1:18" ht="24" customHeight="1">
      <c r="A17" s="841"/>
      <c r="B17" s="339" t="s">
        <v>204</v>
      </c>
      <c r="C17" s="338">
        <f>SUM(C7,C9,C11,C13,C15)</f>
        <v>0</v>
      </c>
      <c r="D17" s="338">
        <f t="shared" si="2"/>
        <v>1</v>
      </c>
      <c r="E17" s="338">
        <f t="shared" si="2"/>
        <v>0</v>
      </c>
      <c r="F17" s="338">
        <f t="shared" si="2"/>
        <v>0</v>
      </c>
      <c r="G17" s="338">
        <f t="shared" si="2"/>
        <v>0</v>
      </c>
      <c r="H17" s="338">
        <f t="shared" si="2"/>
        <v>0</v>
      </c>
      <c r="I17" s="338">
        <f t="shared" si="2"/>
        <v>0</v>
      </c>
      <c r="J17" s="338">
        <f t="shared" si="2"/>
        <v>0</v>
      </c>
      <c r="K17" s="338">
        <f t="shared" si="2"/>
        <v>0</v>
      </c>
      <c r="L17" s="338">
        <f t="shared" si="2"/>
        <v>0</v>
      </c>
      <c r="M17" s="338">
        <f t="shared" si="2"/>
        <v>0</v>
      </c>
      <c r="N17" s="338">
        <f t="shared" si="2"/>
        <v>0</v>
      </c>
      <c r="O17" s="338">
        <f>SUM(O7,O9,O11,O13,O15)</f>
        <v>0</v>
      </c>
      <c r="P17" s="338">
        <f t="shared" si="3"/>
        <v>1</v>
      </c>
      <c r="Q17" s="338">
        <f t="shared" si="3"/>
        <v>1</v>
      </c>
      <c r="R17" s="336"/>
    </row>
    <row r="18" spans="1:18" ht="24" customHeight="1" thickBot="1">
      <c r="A18" s="842"/>
      <c r="B18" s="342" t="s">
        <v>2</v>
      </c>
      <c r="C18" s="343">
        <f>SUM(C16:C17)</f>
        <v>12</v>
      </c>
      <c r="D18" s="343">
        <f t="shared" ref="D18:N18" si="4">SUM(D16:D17)</f>
        <v>76</v>
      </c>
      <c r="E18" s="343">
        <f t="shared" si="4"/>
        <v>3</v>
      </c>
      <c r="F18" s="343">
        <f t="shared" si="4"/>
        <v>22</v>
      </c>
      <c r="G18" s="343">
        <f t="shared" si="4"/>
        <v>0</v>
      </c>
      <c r="H18" s="343">
        <f t="shared" si="4"/>
        <v>0</v>
      </c>
      <c r="I18" s="343">
        <f t="shared" si="4"/>
        <v>0</v>
      </c>
      <c r="J18" s="343">
        <f t="shared" si="4"/>
        <v>0</v>
      </c>
      <c r="K18" s="343">
        <f t="shared" si="4"/>
        <v>0</v>
      </c>
      <c r="L18" s="343">
        <f t="shared" si="4"/>
        <v>0</v>
      </c>
      <c r="M18" s="343">
        <f t="shared" si="4"/>
        <v>0</v>
      </c>
      <c r="N18" s="343">
        <f t="shared" si="4"/>
        <v>0</v>
      </c>
      <c r="O18" s="343">
        <f>SUM(O16:O17)</f>
        <v>15</v>
      </c>
      <c r="P18" s="343">
        <f t="shared" ref="P18:Q18" si="5">SUM(P16:P17)</f>
        <v>98</v>
      </c>
      <c r="Q18" s="343">
        <f t="shared" si="5"/>
        <v>113</v>
      </c>
      <c r="R18" s="336"/>
    </row>
    <row r="19" spans="1:18" ht="15.75" thickTop="1"/>
    <row r="21" spans="1:18">
      <c r="B21" s="344"/>
    </row>
    <row r="22" spans="1:18">
      <c r="B22" s="344"/>
    </row>
  </sheetData>
  <mergeCells count="17">
    <mergeCell ref="A2:Q2"/>
    <mergeCell ref="A3:B3"/>
    <mergeCell ref="A4:A5"/>
    <mergeCell ref="B4:B5"/>
    <mergeCell ref="C4:D4"/>
    <mergeCell ref="E4:F4"/>
    <mergeCell ref="G4:H4"/>
    <mergeCell ref="I4:J4"/>
    <mergeCell ref="K4:L4"/>
    <mergeCell ref="M4:N4"/>
    <mergeCell ref="A16:A18"/>
    <mergeCell ref="O4:Q4"/>
    <mergeCell ref="A6:A7"/>
    <mergeCell ref="A8:A9"/>
    <mergeCell ref="A10:A11"/>
    <mergeCell ref="A12:A13"/>
    <mergeCell ref="A14:A15"/>
  </mergeCells>
  <printOptions horizontalCentered="1"/>
  <pageMargins left="0.75" right="0.75" top="1" bottom="1" header="0.5" footer="0.5"/>
  <pageSetup paperSize="9" scale="85" firstPageNumber="47" orientation="landscape" useFirstPageNumber="1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25"/>
  <sheetViews>
    <sheetView rightToLeft="1" view="pageBreakPreview" zoomScaleSheetLayoutView="100" workbookViewId="0">
      <selection activeCell="H28" sqref="H28"/>
    </sheetView>
  </sheetViews>
  <sheetFormatPr defaultColWidth="9.140625" defaultRowHeight="15"/>
  <cols>
    <col min="1" max="1" width="18.5703125" style="147" customWidth="1"/>
    <col min="2" max="2" width="10" style="147" customWidth="1"/>
    <col min="3" max="14" width="7.140625" style="147" customWidth="1"/>
    <col min="15" max="15" width="6.85546875" style="147" customWidth="1"/>
    <col min="16" max="16" width="7.42578125" style="147" customWidth="1"/>
    <col min="17" max="17" width="7.7109375" style="147" customWidth="1"/>
    <col min="18" max="16384" width="9.140625" style="147"/>
  </cols>
  <sheetData>
    <row r="1" spans="1:32">
      <c r="A1" s="345"/>
      <c r="B1" s="345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</row>
    <row r="2" spans="1:32" s="330" customFormat="1" ht="20.25" customHeight="1">
      <c r="A2" s="858" t="s">
        <v>323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8"/>
      <c r="M2" s="858"/>
      <c r="N2" s="858"/>
      <c r="O2" s="858"/>
      <c r="P2" s="858"/>
      <c r="Q2" s="858"/>
    </row>
    <row r="3" spans="1:32" s="330" customFormat="1" ht="20.25" customHeight="1" thickBot="1">
      <c r="A3" s="859" t="s">
        <v>324</v>
      </c>
      <c r="B3" s="859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</row>
    <row r="4" spans="1:32" s="330" customFormat="1" ht="23.25" customHeight="1" thickTop="1">
      <c r="A4" s="867" t="s">
        <v>325</v>
      </c>
      <c r="B4" s="867" t="s">
        <v>196</v>
      </c>
      <c r="C4" s="863" t="s">
        <v>186</v>
      </c>
      <c r="D4" s="863"/>
      <c r="E4" s="863" t="s">
        <v>187</v>
      </c>
      <c r="F4" s="863"/>
      <c r="G4" s="863" t="s">
        <v>188</v>
      </c>
      <c r="H4" s="863"/>
      <c r="I4" s="863" t="s">
        <v>189</v>
      </c>
      <c r="J4" s="863"/>
      <c r="K4" s="863" t="s">
        <v>190</v>
      </c>
      <c r="L4" s="863"/>
      <c r="M4" s="863" t="s">
        <v>150</v>
      </c>
      <c r="N4" s="863"/>
      <c r="O4" s="863" t="s">
        <v>23</v>
      </c>
      <c r="P4" s="863"/>
      <c r="Q4" s="863"/>
    </row>
    <row r="5" spans="1:32" s="330" customFormat="1" ht="27.75" customHeight="1" thickBot="1">
      <c r="A5" s="868"/>
      <c r="B5" s="868"/>
      <c r="C5" s="347" t="s">
        <v>181</v>
      </c>
      <c r="D5" s="347" t="s">
        <v>316</v>
      </c>
      <c r="E5" s="347" t="s">
        <v>181</v>
      </c>
      <c r="F5" s="347" t="s">
        <v>316</v>
      </c>
      <c r="G5" s="347" t="s">
        <v>181</v>
      </c>
      <c r="H5" s="347" t="s">
        <v>316</v>
      </c>
      <c r="I5" s="347" t="s">
        <v>181</v>
      </c>
      <c r="J5" s="347" t="s">
        <v>316</v>
      </c>
      <c r="K5" s="347" t="s">
        <v>181</v>
      </c>
      <c r="L5" s="347" t="s">
        <v>316</v>
      </c>
      <c r="M5" s="347" t="s">
        <v>181</v>
      </c>
      <c r="N5" s="347" t="s">
        <v>316</v>
      </c>
      <c r="O5" s="347" t="s">
        <v>181</v>
      </c>
      <c r="P5" s="347" t="s">
        <v>316</v>
      </c>
      <c r="Q5" s="347" t="s">
        <v>2</v>
      </c>
    </row>
    <row r="6" spans="1:32" ht="18" customHeight="1">
      <c r="A6" s="864" t="s">
        <v>326</v>
      </c>
      <c r="B6" s="333" t="s">
        <v>203</v>
      </c>
      <c r="C6" s="291">
        <v>4</v>
      </c>
      <c r="D6" s="291">
        <v>29</v>
      </c>
      <c r="E6" s="291">
        <v>1</v>
      </c>
      <c r="F6" s="291">
        <v>3</v>
      </c>
      <c r="G6" s="291">
        <v>0</v>
      </c>
      <c r="H6" s="291">
        <v>0</v>
      </c>
      <c r="I6" s="291">
        <v>0</v>
      </c>
      <c r="J6" s="291">
        <v>0</v>
      </c>
      <c r="K6" s="291">
        <v>0</v>
      </c>
      <c r="L6" s="291">
        <v>0</v>
      </c>
      <c r="M6" s="291">
        <v>0</v>
      </c>
      <c r="N6" s="291">
        <v>0</v>
      </c>
      <c r="O6" s="291">
        <f t="shared" ref="O6:P15" si="0">SUM(C6,E6,G6,I6,K6,M6)</f>
        <v>5</v>
      </c>
      <c r="P6" s="291">
        <f t="shared" si="0"/>
        <v>32</v>
      </c>
      <c r="Q6" s="291">
        <f>SUM(O6:P6)</f>
        <v>37</v>
      </c>
    </row>
    <row r="7" spans="1:32" ht="18" customHeight="1">
      <c r="A7" s="865"/>
      <c r="B7" s="339" t="s">
        <v>204</v>
      </c>
      <c r="C7" s="295">
        <v>0</v>
      </c>
      <c r="D7" s="295">
        <v>0</v>
      </c>
      <c r="E7" s="295">
        <v>0</v>
      </c>
      <c r="F7" s="295">
        <v>0</v>
      </c>
      <c r="G7" s="295">
        <v>0</v>
      </c>
      <c r="H7" s="295">
        <v>0</v>
      </c>
      <c r="I7" s="295">
        <v>0</v>
      </c>
      <c r="J7" s="295">
        <v>0</v>
      </c>
      <c r="K7" s="295">
        <v>0</v>
      </c>
      <c r="L7" s="295">
        <v>0</v>
      </c>
      <c r="M7" s="295">
        <v>0</v>
      </c>
      <c r="N7" s="295">
        <v>0</v>
      </c>
      <c r="O7" s="295">
        <f t="shared" si="0"/>
        <v>0</v>
      </c>
      <c r="P7" s="295">
        <f t="shared" si="0"/>
        <v>0</v>
      </c>
      <c r="Q7" s="295">
        <f t="shared" ref="Q7:Q15" si="1">SUM(O7:P7)</f>
        <v>0</v>
      </c>
    </row>
    <row r="8" spans="1:32" ht="18" customHeight="1">
      <c r="A8" s="841" t="s">
        <v>327</v>
      </c>
      <c r="B8" s="339" t="s">
        <v>203</v>
      </c>
      <c r="C8" s="295">
        <v>5</v>
      </c>
      <c r="D8" s="295">
        <v>41</v>
      </c>
      <c r="E8" s="295">
        <v>1</v>
      </c>
      <c r="F8" s="295">
        <v>19</v>
      </c>
      <c r="G8" s="295">
        <v>0</v>
      </c>
      <c r="H8" s="295">
        <v>0</v>
      </c>
      <c r="I8" s="295">
        <v>0</v>
      </c>
      <c r="J8" s="295">
        <v>0</v>
      </c>
      <c r="K8" s="295">
        <v>0</v>
      </c>
      <c r="L8" s="295">
        <v>0</v>
      </c>
      <c r="M8" s="295">
        <v>0</v>
      </c>
      <c r="N8" s="295">
        <v>0</v>
      </c>
      <c r="O8" s="295">
        <f t="shared" si="0"/>
        <v>6</v>
      </c>
      <c r="P8" s="295">
        <f t="shared" si="0"/>
        <v>60</v>
      </c>
      <c r="Q8" s="295">
        <f t="shared" si="1"/>
        <v>66</v>
      </c>
    </row>
    <row r="9" spans="1:32" ht="18" customHeight="1">
      <c r="A9" s="841"/>
      <c r="B9" s="339" t="s">
        <v>204</v>
      </c>
      <c r="C9" s="295">
        <v>0</v>
      </c>
      <c r="D9" s="295">
        <v>1</v>
      </c>
      <c r="E9" s="295">
        <v>0</v>
      </c>
      <c r="F9" s="295">
        <v>0</v>
      </c>
      <c r="G9" s="295">
        <v>0</v>
      </c>
      <c r="H9" s="295">
        <v>0</v>
      </c>
      <c r="I9" s="295">
        <v>0</v>
      </c>
      <c r="J9" s="295">
        <v>0</v>
      </c>
      <c r="K9" s="295">
        <v>0</v>
      </c>
      <c r="L9" s="295">
        <v>0</v>
      </c>
      <c r="M9" s="295">
        <v>0</v>
      </c>
      <c r="N9" s="295">
        <v>0</v>
      </c>
      <c r="O9" s="295">
        <f t="shared" si="0"/>
        <v>0</v>
      </c>
      <c r="P9" s="295">
        <f t="shared" si="0"/>
        <v>1</v>
      </c>
      <c r="Q9" s="295">
        <f t="shared" si="1"/>
        <v>1</v>
      </c>
    </row>
    <row r="10" spans="1:32" ht="18" customHeight="1">
      <c r="A10" s="866" t="s">
        <v>328</v>
      </c>
      <c r="B10" s="339" t="s">
        <v>203</v>
      </c>
      <c r="C10" s="295">
        <v>0</v>
      </c>
      <c r="D10" s="295">
        <v>1</v>
      </c>
      <c r="E10" s="295">
        <v>0</v>
      </c>
      <c r="F10" s="295">
        <v>0</v>
      </c>
      <c r="G10" s="295">
        <v>0</v>
      </c>
      <c r="H10" s="295">
        <v>0</v>
      </c>
      <c r="I10" s="295">
        <v>0</v>
      </c>
      <c r="J10" s="295">
        <v>0</v>
      </c>
      <c r="K10" s="295">
        <v>0</v>
      </c>
      <c r="L10" s="295">
        <v>0</v>
      </c>
      <c r="M10" s="295">
        <v>0</v>
      </c>
      <c r="N10" s="295">
        <v>0</v>
      </c>
      <c r="O10" s="295">
        <f t="shared" si="0"/>
        <v>0</v>
      </c>
      <c r="P10" s="295">
        <f t="shared" si="0"/>
        <v>1</v>
      </c>
      <c r="Q10" s="295">
        <f t="shared" si="1"/>
        <v>1</v>
      </c>
    </row>
    <row r="11" spans="1:32" ht="19.5" customHeight="1">
      <c r="A11" s="865"/>
      <c r="B11" s="339" t="s">
        <v>204</v>
      </c>
      <c r="C11" s="295">
        <v>0</v>
      </c>
      <c r="D11" s="295">
        <v>0</v>
      </c>
      <c r="E11" s="295">
        <v>0</v>
      </c>
      <c r="F11" s="295">
        <v>0</v>
      </c>
      <c r="G11" s="295">
        <v>0</v>
      </c>
      <c r="H11" s="295">
        <v>0</v>
      </c>
      <c r="I11" s="295">
        <v>0</v>
      </c>
      <c r="J11" s="295">
        <v>0</v>
      </c>
      <c r="K11" s="295">
        <v>0</v>
      </c>
      <c r="L11" s="295">
        <v>0</v>
      </c>
      <c r="M11" s="295">
        <v>0</v>
      </c>
      <c r="N11" s="295">
        <v>0</v>
      </c>
      <c r="O11" s="295">
        <v>0</v>
      </c>
      <c r="P11" s="295">
        <f t="shared" si="0"/>
        <v>0</v>
      </c>
      <c r="Q11" s="295">
        <f t="shared" si="1"/>
        <v>0</v>
      </c>
    </row>
    <row r="12" spans="1:32" ht="18" customHeight="1">
      <c r="A12" s="841" t="s">
        <v>213</v>
      </c>
      <c r="B12" s="339" t="s">
        <v>203</v>
      </c>
      <c r="C12" s="295">
        <v>2</v>
      </c>
      <c r="D12" s="295">
        <v>1</v>
      </c>
      <c r="E12" s="295">
        <v>1</v>
      </c>
      <c r="F12" s="295">
        <v>0</v>
      </c>
      <c r="G12" s="295">
        <v>0</v>
      </c>
      <c r="H12" s="295">
        <v>0</v>
      </c>
      <c r="I12" s="295">
        <v>0</v>
      </c>
      <c r="J12" s="295">
        <v>0</v>
      </c>
      <c r="K12" s="295">
        <v>0</v>
      </c>
      <c r="L12" s="295">
        <v>0</v>
      </c>
      <c r="M12" s="295">
        <v>0</v>
      </c>
      <c r="N12" s="295">
        <v>0</v>
      </c>
      <c r="O12" s="295">
        <f t="shared" si="0"/>
        <v>3</v>
      </c>
      <c r="P12" s="295">
        <f t="shared" si="0"/>
        <v>1</v>
      </c>
      <c r="Q12" s="295">
        <f t="shared" si="1"/>
        <v>4</v>
      </c>
    </row>
    <row r="13" spans="1:32" ht="18" customHeight="1">
      <c r="A13" s="841"/>
      <c r="B13" s="339" t="s">
        <v>204</v>
      </c>
      <c r="C13" s="295">
        <v>0</v>
      </c>
      <c r="D13" s="295">
        <v>0</v>
      </c>
      <c r="E13" s="295">
        <v>0</v>
      </c>
      <c r="F13" s="295">
        <v>0</v>
      </c>
      <c r="G13" s="295">
        <v>0</v>
      </c>
      <c r="H13" s="295">
        <v>0</v>
      </c>
      <c r="I13" s="295">
        <v>0</v>
      </c>
      <c r="J13" s="295">
        <v>0</v>
      </c>
      <c r="K13" s="295">
        <v>0</v>
      </c>
      <c r="L13" s="295">
        <v>0</v>
      </c>
      <c r="M13" s="295">
        <v>0</v>
      </c>
      <c r="N13" s="295">
        <v>0</v>
      </c>
      <c r="O13" s="295">
        <f t="shared" si="0"/>
        <v>0</v>
      </c>
      <c r="P13" s="295">
        <f t="shared" si="0"/>
        <v>0</v>
      </c>
      <c r="Q13" s="295">
        <f t="shared" si="1"/>
        <v>0</v>
      </c>
    </row>
    <row r="14" spans="1:32" ht="18" customHeight="1">
      <c r="A14" s="841" t="s">
        <v>329</v>
      </c>
      <c r="B14" s="339" t="s">
        <v>203</v>
      </c>
      <c r="C14" s="295">
        <v>1</v>
      </c>
      <c r="D14" s="295">
        <v>3</v>
      </c>
      <c r="E14" s="295">
        <v>0</v>
      </c>
      <c r="F14" s="295">
        <v>0</v>
      </c>
      <c r="G14" s="295">
        <v>0</v>
      </c>
      <c r="H14" s="295">
        <v>0</v>
      </c>
      <c r="I14" s="295">
        <v>0</v>
      </c>
      <c r="J14" s="295">
        <v>0</v>
      </c>
      <c r="K14" s="295">
        <v>0</v>
      </c>
      <c r="L14" s="295">
        <v>0</v>
      </c>
      <c r="M14" s="295">
        <v>0</v>
      </c>
      <c r="N14" s="295">
        <v>0</v>
      </c>
      <c r="O14" s="295">
        <f t="shared" si="0"/>
        <v>1</v>
      </c>
      <c r="P14" s="295">
        <f t="shared" si="0"/>
        <v>3</v>
      </c>
      <c r="Q14" s="295">
        <f t="shared" si="1"/>
        <v>4</v>
      </c>
      <c r="T14" s="862"/>
    </row>
    <row r="15" spans="1:32" ht="18" customHeight="1" thickBot="1">
      <c r="A15" s="841"/>
      <c r="B15" s="339" t="s">
        <v>204</v>
      </c>
      <c r="C15" s="295">
        <v>0</v>
      </c>
      <c r="D15" s="295">
        <v>0</v>
      </c>
      <c r="E15" s="295"/>
      <c r="F15" s="295"/>
      <c r="G15" s="295">
        <v>0</v>
      </c>
      <c r="H15" s="295">
        <v>0</v>
      </c>
      <c r="I15" s="295">
        <v>0</v>
      </c>
      <c r="J15" s="295">
        <v>0</v>
      </c>
      <c r="K15" s="295">
        <v>0</v>
      </c>
      <c r="L15" s="295">
        <v>0</v>
      </c>
      <c r="M15" s="295">
        <v>0</v>
      </c>
      <c r="N15" s="295">
        <v>0</v>
      </c>
      <c r="O15" s="295">
        <f t="shared" si="0"/>
        <v>0</v>
      </c>
      <c r="P15" s="295">
        <f t="shared" si="0"/>
        <v>0</v>
      </c>
      <c r="Q15" s="295">
        <f t="shared" si="1"/>
        <v>0</v>
      </c>
      <c r="T15" s="862"/>
    </row>
    <row r="16" spans="1:32" ht="18" customHeight="1">
      <c r="A16" s="840" t="s">
        <v>23</v>
      </c>
      <c r="B16" s="341" t="s">
        <v>203</v>
      </c>
      <c r="C16" s="292">
        <f>SUM(C6,C8,C12,C14)</f>
        <v>12</v>
      </c>
      <c r="D16" s="292">
        <v>75</v>
      </c>
      <c r="E16" s="292">
        <f t="shared" ref="E16:O17" si="2">SUM(E6,E8,E12,E14)</f>
        <v>3</v>
      </c>
      <c r="F16" s="292">
        <f t="shared" si="2"/>
        <v>22</v>
      </c>
      <c r="G16" s="292">
        <f t="shared" si="2"/>
        <v>0</v>
      </c>
      <c r="H16" s="292">
        <f t="shared" si="2"/>
        <v>0</v>
      </c>
      <c r="I16" s="292">
        <f t="shared" si="2"/>
        <v>0</v>
      </c>
      <c r="J16" s="292">
        <f t="shared" si="2"/>
        <v>0</v>
      </c>
      <c r="K16" s="292">
        <f t="shared" si="2"/>
        <v>0</v>
      </c>
      <c r="L16" s="292">
        <f t="shared" si="2"/>
        <v>0</v>
      </c>
      <c r="M16" s="292">
        <f t="shared" si="2"/>
        <v>0</v>
      </c>
      <c r="N16" s="292">
        <f t="shared" si="2"/>
        <v>0</v>
      </c>
      <c r="O16" s="292">
        <f t="shared" si="2"/>
        <v>15</v>
      </c>
      <c r="P16" s="292">
        <v>97</v>
      </c>
      <c r="Q16" s="292">
        <v>112</v>
      </c>
      <c r="T16" s="862"/>
    </row>
    <row r="17" spans="1:20" ht="18" customHeight="1">
      <c r="A17" s="841"/>
      <c r="B17" s="339" t="s">
        <v>204</v>
      </c>
      <c r="C17" s="295">
        <f>SUM(C7,C9,C13,C15)</f>
        <v>0</v>
      </c>
      <c r="D17" s="295">
        <f>SUM(D7,D9,D13,D15)</f>
        <v>1</v>
      </c>
      <c r="E17" s="295">
        <f t="shared" si="2"/>
        <v>0</v>
      </c>
      <c r="F17" s="295">
        <f t="shared" si="2"/>
        <v>0</v>
      </c>
      <c r="G17" s="295">
        <f t="shared" si="2"/>
        <v>0</v>
      </c>
      <c r="H17" s="295">
        <f t="shared" si="2"/>
        <v>0</v>
      </c>
      <c r="I17" s="295">
        <f t="shared" si="2"/>
        <v>0</v>
      </c>
      <c r="J17" s="295">
        <f t="shared" si="2"/>
        <v>0</v>
      </c>
      <c r="K17" s="295">
        <f t="shared" si="2"/>
        <v>0</v>
      </c>
      <c r="L17" s="295">
        <f t="shared" si="2"/>
        <v>0</v>
      </c>
      <c r="M17" s="295">
        <f t="shared" si="2"/>
        <v>0</v>
      </c>
      <c r="N17" s="295">
        <f t="shared" si="2"/>
        <v>0</v>
      </c>
      <c r="O17" s="295">
        <f t="shared" si="2"/>
        <v>0</v>
      </c>
      <c r="P17" s="295">
        <f>SUM(P7,P9,P13,P15)</f>
        <v>1</v>
      </c>
      <c r="Q17" s="295">
        <f>SUM(Q7,Q9,Q13,Q15)</f>
        <v>1</v>
      </c>
      <c r="T17" s="862"/>
    </row>
    <row r="18" spans="1:20" ht="18" customHeight="1" thickBot="1">
      <c r="A18" s="842"/>
      <c r="B18" s="342" t="s">
        <v>2</v>
      </c>
      <c r="C18" s="348">
        <f>SUM(C16:C17)</f>
        <v>12</v>
      </c>
      <c r="D18" s="348">
        <f t="shared" ref="D18:Q18" si="3">SUM(D16:D17)</f>
        <v>76</v>
      </c>
      <c r="E18" s="348">
        <f t="shared" si="3"/>
        <v>3</v>
      </c>
      <c r="F18" s="348">
        <f t="shared" si="3"/>
        <v>22</v>
      </c>
      <c r="G18" s="348">
        <f t="shared" si="3"/>
        <v>0</v>
      </c>
      <c r="H18" s="348">
        <f t="shared" si="3"/>
        <v>0</v>
      </c>
      <c r="I18" s="348">
        <f t="shared" si="3"/>
        <v>0</v>
      </c>
      <c r="J18" s="348">
        <f t="shared" si="3"/>
        <v>0</v>
      </c>
      <c r="K18" s="348">
        <f t="shared" si="3"/>
        <v>0</v>
      </c>
      <c r="L18" s="348">
        <f t="shared" si="3"/>
        <v>0</v>
      </c>
      <c r="M18" s="348">
        <f t="shared" si="3"/>
        <v>0</v>
      </c>
      <c r="N18" s="348">
        <f t="shared" si="3"/>
        <v>0</v>
      </c>
      <c r="O18" s="348">
        <f t="shared" si="3"/>
        <v>15</v>
      </c>
      <c r="P18" s="348">
        <f t="shared" si="3"/>
        <v>98</v>
      </c>
      <c r="Q18" s="348">
        <f t="shared" si="3"/>
        <v>113</v>
      </c>
      <c r="T18" s="862"/>
    </row>
    <row r="19" spans="1:20" ht="15.75" thickTop="1">
      <c r="T19" s="862"/>
    </row>
    <row r="23" spans="1:20">
      <c r="B23" s="349"/>
    </row>
    <row r="24" spans="1:20">
      <c r="B24" s="349"/>
    </row>
    <row r="25" spans="1:20">
      <c r="B25" s="349"/>
    </row>
  </sheetData>
  <mergeCells count="20">
    <mergeCell ref="A2:Q2"/>
    <mergeCell ref="A3:B3"/>
    <mergeCell ref="A4:A5"/>
    <mergeCell ref="B4:B5"/>
    <mergeCell ref="C4:D4"/>
    <mergeCell ref="E4:F4"/>
    <mergeCell ref="G4:H4"/>
    <mergeCell ref="I4:J4"/>
    <mergeCell ref="K4:L4"/>
    <mergeCell ref="M4:N4"/>
    <mergeCell ref="T14:T15"/>
    <mergeCell ref="A16:A18"/>
    <mergeCell ref="T16:T17"/>
    <mergeCell ref="T18:T19"/>
    <mergeCell ref="O4:Q4"/>
    <mergeCell ref="A6:A7"/>
    <mergeCell ref="A8:A9"/>
    <mergeCell ref="A10:A11"/>
    <mergeCell ref="A12:A13"/>
    <mergeCell ref="A14:A15"/>
  </mergeCells>
  <printOptions horizontalCentered="1"/>
  <pageMargins left="0.75" right="0.75" top="1" bottom="1" header="0.5" footer="0.5"/>
  <pageSetup paperSize="9" scale="90" firstPageNumber="47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6"/>
  <sheetViews>
    <sheetView rightToLeft="1" view="pageBreakPreview" zoomScaleSheetLayoutView="100" workbookViewId="0">
      <selection activeCell="A6" sqref="A6:A11"/>
    </sheetView>
  </sheetViews>
  <sheetFormatPr defaultRowHeight="12.75"/>
  <cols>
    <col min="2" max="2" width="8.7109375" customWidth="1"/>
    <col min="3" max="3" width="7.140625" customWidth="1"/>
    <col min="4" max="4" width="7.5703125" customWidth="1"/>
    <col min="5" max="5" width="7.140625" customWidth="1"/>
    <col min="6" max="6" width="7" customWidth="1"/>
    <col min="7" max="7" width="5.5703125" customWidth="1"/>
    <col min="8" max="8" width="8.42578125" customWidth="1"/>
    <col min="9" max="11" width="8.85546875" customWidth="1"/>
    <col min="12" max="13" width="8.5703125" customWidth="1"/>
    <col min="14" max="14" width="9.28515625" customWidth="1"/>
    <col min="15" max="15" width="7" customWidth="1"/>
    <col min="16" max="16" width="7.7109375" customWidth="1"/>
    <col min="17" max="17" width="9.28515625" customWidth="1"/>
    <col min="18" max="18" width="5.7109375" customWidth="1"/>
    <col min="19" max="19" width="6.85546875" customWidth="1"/>
    <col min="20" max="20" width="6.7109375" customWidth="1"/>
  </cols>
  <sheetData>
    <row r="1" spans="1:20" ht="29.25" customHeight="1">
      <c r="A1" s="680" t="s">
        <v>110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</row>
    <row r="2" spans="1:20" ht="24" customHeight="1" thickBot="1">
      <c r="A2" s="681" t="s">
        <v>53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  <c r="R2" s="681"/>
      <c r="S2" s="681"/>
      <c r="T2" s="681"/>
    </row>
    <row r="3" spans="1:20" ht="18" customHeight="1" thickTop="1">
      <c r="A3" s="682" t="s">
        <v>24</v>
      </c>
      <c r="B3" s="685" t="s">
        <v>27</v>
      </c>
      <c r="C3" s="688" t="s">
        <v>5</v>
      </c>
      <c r="D3" s="689"/>
      <c r="E3" s="689"/>
      <c r="F3" s="689"/>
      <c r="G3" s="689"/>
      <c r="H3" s="689"/>
      <c r="I3" s="688" t="s">
        <v>28</v>
      </c>
      <c r="J3" s="689"/>
      <c r="K3" s="689"/>
      <c r="L3" s="689"/>
      <c r="M3" s="689"/>
      <c r="N3" s="689"/>
      <c r="O3" s="689"/>
      <c r="P3" s="689"/>
      <c r="Q3" s="689"/>
      <c r="R3" s="690" t="s">
        <v>29</v>
      </c>
      <c r="S3" s="689"/>
      <c r="T3" s="689"/>
    </row>
    <row r="4" spans="1:20" ht="21" customHeight="1">
      <c r="A4" s="683"/>
      <c r="B4" s="686"/>
      <c r="C4" s="679" t="s">
        <v>8</v>
      </c>
      <c r="D4" s="679"/>
      <c r="E4" s="679"/>
      <c r="F4" s="679" t="s">
        <v>30</v>
      </c>
      <c r="G4" s="679"/>
      <c r="H4" s="679"/>
      <c r="I4" s="679" t="s">
        <v>10</v>
      </c>
      <c r="J4" s="679"/>
      <c r="K4" s="679"/>
      <c r="L4" s="679" t="s">
        <v>11</v>
      </c>
      <c r="M4" s="679"/>
      <c r="N4" s="679"/>
      <c r="O4" s="679" t="s">
        <v>31</v>
      </c>
      <c r="P4" s="679"/>
      <c r="Q4" s="679"/>
      <c r="R4" s="691"/>
      <c r="S4" s="691"/>
      <c r="T4" s="691"/>
    </row>
    <row r="5" spans="1:20" ht="24.75" customHeight="1" thickBot="1">
      <c r="A5" s="684"/>
      <c r="B5" s="687"/>
      <c r="C5" s="35" t="s">
        <v>14</v>
      </c>
      <c r="D5" s="35" t="s">
        <v>15</v>
      </c>
      <c r="E5" s="35" t="s">
        <v>2</v>
      </c>
      <c r="F5" s="35" t="s">
        <v>16</v>
      </c>
      <c r="G5" s="35" t="s">
        <v>17</v>
      </c>
      <c r="H5" s="35" t="s">
        <v>18</v>
      </c>
      <c r="I5" s="35" t="s">
        <v>16</v>
      </c>
      <c r="J5" s="35" t="s">
        <v>17</v>
      </c>
      <c r="K5" s="35" t="s">
        <v>18</v>
      </c>
      <c r="L5" s="35" t="s">
        <v>16</v>
      </c>
      <c r="M5" s="35" t="s">
        <v>17</v>
      </c>
      <c r="N5" s="35" t="s">
        <v>18</v>
      </c>
      <c r="O5" s="35" t="s">
        <v>16</v>
      </c>
      <c r="P5" s="35" t="s">
        <v>17</v>
      </c>
      <c r="Q5" s="35" t="s">
        <v>18</v>
      </c>
      <c r="R5" s="35" t="s">
        <v>16</v>
      </c>
      <c r="S5" s="35" t="s">
        <v>17</v>
      </c>
      <c r="T5" s="35" t="s">
        <v>18</v>
      </c>
    </row>
    <row r="6" spans="1:20" ht="34.5" customHeight="1">
      <c r="A6" s="102" t="s">
        <v>32</v>
      </c>
      <c r="B6" s="10">
        <v>2</v>
      </c>
      <c r="C6" s="10">
        <v>0</v>
      </c>
      <c r="D6" s="10">
        <v>0</v>
      </c>
      <c r="E6" s="55">
        <v>0</v>
      </c>
      <c r="F6" s="10">
        <v>0</v>
      </c>
      <c r="G6" s="10">
        <v>0</v>
      </c>
      <c r="H6" s="10">
        <v>0</v>
      </c>
      <c r="I6" s="10">
        <v>1</v>
      </c>
      <c r="J6" s="10">
        <v>77</v>
      </c>
      <c r="K6" s="10">
        <f>SUM(I6:J6)</f>
        <v>78</v>
      </c>
      <c r="L6" s="10">
        <v>2</v>
      </c>
      <c r="M6" s="10">
        <v>405</v>
      </c>
      <c r="N6" s="10">
        <f>SUM(L6:M6)</f>
        <v>407</v>
      </c>
      <c r="O6" s="10">
        <v>0</v>
      </c>
      <c r="P6" s="10">
        <v>32</v>
      </c>
      <c r="Q6" s="10">
        <f>SUM(O6:P6)</f>
        <v>32</v>
      </c>
      <c r="R6" s="10">
        <v>1</v>
      </c>
      <c r="S6" s="10">
        <v>5</v>
      </c>
      <c r="T6" s="10">
        <f>SUM(R6:S6)</f>
        <v>6</v>
      </c>
    </row>
    <row r="7" spans="1:20" ht="34.5" customHeight="1">
      <c r="A7" s="12" t="s">
        <v>35</v>
      </c>
      <c r="B7" s="10">
        <v>2</v>
      </c>
      <c r="C7" s="10">
        <v>0</v>
      </c>
      <c r="D7" s="10">
        <v>0</v>
      </c>
      <c r="E7" s="25">
        <v>0</v>
      </c>
      <c r="F7" s="10">
        <v>0</v>
      </c>
      <c r="G7" s="10">
        <v>0</v>
      </c>
      <c r="H7" s="25">
        <v>0</v>
      </c>
      <c r="I7" s="3">
        <v>0</v>
      </c>
      <c r="J7" s="3">
        <v>111</v>
      </c>
      <c r="K7" s="10">
        <f t="shared" ref="K7:K11" si="0">SUM(I7:J7)</f>
        <v>111</v>
      </c>
      <c r="L7" s="3">
        <v>0</v>
      </c>
      <c r="M7" s="3">
        <v>318</v>
      </c>
      <c r="N7" s="10">
        <f t="shared" ref="N7:N11" si="1">SUM(L7:M7)</f>
        <v>318</v>
      </c>
      <c r="O7" s="3">
        <v>4</v>
      </c>
      <c r="P7" s="3">
        <v>16</v>
      </c>
      <c r="Q7" s="10">
        <f t="shared" ref="Q7:Q11" si="2">SUM(O7:P7)</f>
        <v>20</v>
      </c>
      <c r="R7" s="3">
        <v>5</v>
      </c>
      <c r="S7" s="3">
        <v>1</v>
      </c>
      <c r="T7" s="10">
        <f t="shared" ref="T7:T11" si="3">SUM(R7:S7)</f>
        <v>6</v>
      </c>
    </row>
    <row r="8" spans="1:20" ht="34.5" customHeight="1">
      <c r="A8" s="12" t="s">
        <v>25</v>
      </c>
      <c r="B8" s="10">
        <v>1</v>
      </c>
      <c r="C8" s="10">
        <v>0</v>
      </c>
      <c r="D8" s="10">
        <v>0</v>
      </c>
      <c r="E8" s="25">
        <v>0</v>
      </c>
      <c r="F8" s="10">
        <v>0</v>
      </c>
      <c r="G8" s="10">
        <v>0</v>
      </c>
      <c r="H8" s="25">
        <v>0</v>
      </c>
      <c r="I8" s="3">
        <v>3</v>
      </c>
      <c r="J8" s="3">
        <v>31</v>
      </c>
      <c r="K8" s="10">
        <f t="shared" si="0"/>
        <v>34</v>
      </c>
      <c r="L8" s="3">
        <v>4</v>
      </c>
      <c r="M8" s="3">
        <v>178</v>
      </c>
      <c r="N8" s="10">
        <f t="shared" si="1"/>
        <v>182</v>
      </c>
      <c r="O8" s="3">
        <v>0</v>
      </c>
      <c r="P8" s="3">
        <v>8</v>
      </c>
      <c r="Q8" s="10">
        <f t="shared" si="2"/>
        <v>8</v>
      </c>
      <c r="R8" s="3">
        <v>1</v>
      </c>
      <c r="S8" s="3">
        <v>3</v>
      </c>
      <c r="T8" s="10">
        <f t="shared" si="3"/>
        <v>4</v>
      </c>
    </row>
    <row r="9" spans="1:20" ht="34.5" customHeight="1">
      <c r="A9" s="12" t="s">
        <v>36</v>
      </c>
      <c r="B9" s="10">
        <v>1</v>
      </c>
      <c r="C9" s="10">
        <v>0</v>
      </c>
      <c r="D9" s="10">
        <v>0</v>
      </c>
      <c r="E9" s="25">
        <v>0</v>
      </c>
      <c r="F9" s="3">
        <v>0</v>
      </c>
      <c r="G9" s="3">
        <v>0</v>
      </c>
      <c r="H9" s="25">
        <v>0</v>
      </c>
      <c r="I9" s="3">
        <v>0</v>
      </c>
      <c r="J9" s="3">
        <v>75</v>
      </c>
      <c r="K9" s="10">
        <f t="shared" si="0"/>
        <v>75</v>
      </c>
      <c r="L9" s="3">
        <v>0</v>
      </c>
      <c r="M9" s="3">
        <v>188</v>
      </c>
      <c r="N9" s="10">
        <f t="shared" si="1"/>
        <v>188</v>
      </c>
      <c r="O9" s="3">
        <v>0</v>
      </c>
      <c r="P9" s="3">
        <v>19</v>
      </c>
      <c r="Q9" s="10">
        <f t="shared" si="2"/>
        <v>19</v>
      </c>
      <c r="R9" s="3">
        <v>0</v>
      </c>
      <c r="S9" s="3">
        <v>8</v>
      </c>
      <c r="T9" s="10">
        <f t="shared" si="3"/>
        <v>8</v>
      </c>
    </row>
    <row r="10" spans="1:20" ht="34.5" customHeight="1" thickBot="1">
      <c r="A10" s="13" t="s">
        <v>44</v>
      </c>
      <c r="B10" s="74">
        <v>2</v>
      </c>
      <c r="C10" s="73">
        <v>0</v>
      </c>
      <c r="D10" s="73">
        <v>0</v>
      </c>
      <c r="E10" s="76">
        <v>0</v>
      </c>
      <c r="F10" s="73">
        <v>0</v>
      </c>
      <c r="G10" s="73">
        <v>0</v>
      </c>
      <c r="H10" s="76">
        <v>0</v>
      </c>
      <c r="I10" s="27">
        <v>36</v>
      </c>
      <c r="J10" s="27">
        <v>48</v>
      </c>
      <c r="K10" s="73">
        <f t="shared" si="0"/>
        <v>84</v>
      </c>
      <c r="L10" s="27">
        <v>189</v>
      </c>
      <c r="M10" s="27">
        <v>258</v>
      </c>
      <c r="N10" s="73">
        <f t="shared" si="1"/>
        <v>447</v>
      </c>
      <c r="O10" s="27">
        <v>11</v>
      </c>
      <c r="P10" s="27">
        <v>23</v>
      </c>
      <c r="Q10" s="73">
        <f t="shared" si="2"/>
        <v>34</v>
      </c>
      <c r="R10" s="27">
        <v>4</v>
      </c>
      <c r="S10" s="27">
        <v>5</v>
      </c>
      <c r="T10" s="73">
        <f t="shared" si="3"/>
        <v>9</v>
      </c>
    </row>
    <row r="11" spans="1:20" ht="34.5" customHeight="1" thickBot="1">
      <c r="A11" s="14" t="s">
        <v>23</v>
      </c>
      <c r="B11" s="24">
        <f>SUM(B6:B10)</f>
        <v>8</v>
      </c>
      <c r="C11" s="24">
        <f>SUM(C6:C10)</f>
        <v>0</v>
      </c>
      <c r="D11" s="24">
        <f>SUM(D6:D10)</f>
        <v>0</v>
      </c>
      <c r="E11" s="24">
        <f>SUM(E6:E9)</f>
        <v>0</v>
      </c>
      <c r="F11" s="24">
        <f>SUM(F6:F9)</f>
        <v>0</v>
      </c>
      <c r="G11" s="24">
        <f>SUM(G6:G9)</f>
        <v>0</v>
      </c>
      <c r="H11" s="24">
        <f>SUM(H6:H9)</f>
        <v>0</v>
      </c>
      <c r="I11" s="24">
        <f>SUM(I6:I10)</f>
        <v>40</v>
      </c>
      <c r="J11" s="24">
        <f>SUM(J6:J10)</f>
        <v>342</v>
      </c>
      <c r="K11" s="24">
        <f t="shared" si="0"/>
        <v>382</v>
      </c>
      <c r="L11" s="24">
        <f>SUM(L6:L10)</f>
        <v>195</v>
      </c>
      <c r="M11" s="24">
        <f>SUM(M6:M10)</f>
        <v>1347</v>
      </c>
      <c r="N11" s="24">
        <f t="shared" si="1"/>
        <v>1542</v>
      </c>
      <c r="O11" s="24">
        <f>SUM(O6:O10)</f>
        <v>15</v>
      </c>
      <c r="P11" s="24">
        <f>SUM(P6:P10)</f>
        <v>98</v>
      </c>
      <c r="Q11" s="24">
        <f t="shared" si="2"/>
        <v>113</v>
      </c>
      <c r="R11" s="24">
        <f>SUM(R6:R10)</f>
        <v>11</v>
      </c>
      <c r="S11" s="24">
        <f>SUM(S6:S10)</f>
        <v>22</v>
      </c>
      <c r="T11" s="24">
        <f t="shared" si="3"/>
        <v>33</v>
      </c>
    </row>
    <row r="12" spans="1:20" ht="13.5" thickTop="1"/>
    <row r="15" spans="1:20" ht="12.75" customHeight="1"/>
    <row r="16" spans="1:20" ht="12.75" customHeight="1"/>
  </sheetData>
  <mergeCells count="12">
    <mergeCell ref="F4:H4"/>
    <mergeCell ref="I4:K4"/>
    <mergeCell ref="L4:N4"/>
    <mergeCell ref="O4:Q4"/>
    <mergeCell ref="A1:T1"/>
    <mergeCell ref="A2:T2"/>
    <mergeCell ref="A3:A5"/>
    <mergeCell ref="B3:B5"/>
    <mergeCell ref="C3:H3"/>
    <mergeCell ref="I3:Q3"/>
    <mergeCell ref="R3:T4"/>
    <mergeCell ref="C4:E4"/>
  </mergeCells>
  <printOptions horizontalCentered="1"/>
  <pageMargins left="0.39370078740157499" right="0.39370078740157499" top="1" bottom="0.643700787" header="1" footer="0.643700787"/>
  <pageSetup paperSize="9" scale="85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2"/>
  <sheetViews>
    <sheetView rightToLeft="1" view="pageBreakPreview" zoomScaleSheetLayoutView="100" workbookViewId="0">
      <selection activeCell="H28" sqref="H28"/>
    </sheetView>
  </sheetViews>
  <sheetFormatPr defaultColWidth="9.140625" defaultRowHeight="15.75"/>
  <cols>
    <col min="1" max="1" width="23" style="125" customWidth="1"/>
    <col min="2" max="4" width="26" style="125" customWidth="1"/>
    <col min="5" max="5" width="5.140625" style="125" customWidth="1"/>
    <col min="6" max="16384" width="9.140625" style="125"/>
  </cols>
  <sheetData>
    <row r="1" spans="1:6">
      <c r="A1" s="350"/>
      <c r="B1" s="351"/>
      <c r="C1" s="351"/>
      <c r="D1" s="351"/>
      <c r="E1" s="351"/>
    </row>
    <row r="2" spans="1:6" ht="18" customHeight="1">
      <c r="A2" s="350"/>
      <c r="B2" s="351"/>
      <c r="C2" s="351"/>
      <c r="D2" s="351"/>
      <c r="E2" s="351"/>
      <c r="F2" s="293"/>
    </row>
    <row r="3" spans="1:6" ht="22.5" customHeight="1">
      <c r="A3" s="858" t="s">
        <v>330</v>
      </c>
      <c r="B3" s="858"/>
      <c r="C3" s="858"/>
      <c r="D3" s="858"/>
    </row>
    <row r="4" spans="1:6" ht="24" customHeight="1" thickBot="1">
      <c r="A4" s="352" t="s">
        <v>331</v>
      </c>
      <c r="B4" s="352"/>
      <c r="C4" s="352"/>
      <c r="D4" s="352"/>
    </row>
    <row r="5" spans="1:6" s="330" customFormat="1" ht="30" customHeight="1" thickTop="1">
      <c r="A5" s="871" t="s">
        <v>24</v>
      </c>
      <c r="B5" s="873" t="s">
        <v>332</v>
      </c>
      <c r="C5" s="873"/>
      <c r="D5" s="873"/>
    </row>
    <row r="6" spans="1:6" s="330" customFormat="1" ht="30" customHeight="1" thickBot="1">
      <c r="A6" s="872"/>
      <c r="B6" s="353" t="s">
        <v>312</v>
      </c>
      <c r="C6" s="353" t="s">
        <v>316</v>
      </c>
      <c r="D6" s="353" t="s">
        <v>23</v>
      </c>
    </row>
    <row r="7" spans="1:6" ht="30" customHeight="1">
      <c r="A7" s="354" t="s">
        <v>32</v>
      </c>
      <c r="B7" s="355">
        <v>1</v>
      </c>
      <c r="C7" s="355">
        <v>5</v>
      </c>
      <c r="D7" s="355">
        <f>SUM(B7:C7)</f>
        <v>6</v>
      </c>
    </row>
    <row r="8" spans="1:6" ht="30" customHeight="1">
      <c r="A8" s="356" t="s">
        <v>35</v>
      </c>
      <c r="B8" s="357">
        <v>5</v>
      </c>
      <c r="C8" s="357">
        <v>1</v>
      </c>
      <c r="D8" s="357">
        <f t="shared" ref="D8:D11" si="0">SUM(B8:C8)</f>
        <v>6</v>
      </c>
    </row>
    <row r="9" spans="1:6" ht="30" customHeight="1">
      <c r="A9" s="356" t="s">
        <v>25</v>
      </c>
      <c r="B9" s="357">
        <v>1</v>
      </c>
      <c r="C9" s="357">
        <v>3</v>
      </c>
      <c r="D9" s="357">
        <f t="shared" si="0"/>
        <v>4</v>
      </c>
    </row>
    <row r="10" spans="1:6" ht="30" customHeight="1">
      <c r="A10" s="356" t="s">
        <v>36</v>
      </c>
      <c r="B10" s="357">
        <v>0</v>
      </c>
      <c r="C10" s="357">
        <v>8</v>
      </c>
      <c r="D10" s="357">
        <f t="shared" si="0"/>
        <v>8</v>
      </c>
    </row>
    <row r="11" spans="1:6" ht="30" customHeight="1" thickBot="1">
      <c r="A11" s="358" t="s">
        <v>44</v>
      </c>
      <c r="B11" s="359">
        <v>4</v>
      </c>
      <c r="C11" s="359">
        <v>5</v>
      </c>
      <c r="D11" s="355">
        <f t="shared" si="0"/>
        <v>9</v>
      </c>
    </row>
    <row r="12" spans="1:6" ht="30" customHeight="1" thickBot="1">
      <c r="A12" s="360" t="s">
        <v>23</v>
      </c>
      <c r="B12" s="361">
        <f>SUM(B7:B11)</f>
        <v>11</v>
      </c>
      <c r="C12" s="361">
        <f t="shared" ref="C12:D12" si="1">SUM(C7:C11)</f>
        <v>22</v>
      </c>
      <c r="D12" s="361">
        <f t="shared" si="1"/>
        <v>33</v>
      </c>
    </row>
    <row r="13" spans="1:6" ht="16.5" thickTop="1">
      <c r="A13" s="362"/>
      <c r="B13" s="127"/>
      <c r="C13" s="127"/>
      <c r="D13" s="127"/>
    </row>
    <row r="14" spans="1:6">
      <c r="B14" s="127"/>
      <c r="C14" s="127"/>
      <c r="D14" s="127"/>
    </row>
    <row r="17" spans="10:15">
      <c r="J17" s="870"/>
      <c r="K17" s="870"/>
      <c r="L17" s="870"/>
      <c r="M17" s="870"/>
      <c r="N17" s="363"/>
      <c r="O17" s="364"/>
    </row>
    <row r="18" spans="10:15">
      <c r="J18" s="365"/>
      <c r="K18" s="365"/>
      <c r="L18" s="364"/>
      <c r="M18" s="366"/>
      <c r="N18" s="363"/>
      <c r="O18" s="364"/>
    </row>
    <row r="19" spans="10:15">
      <c r="J19" s="365"/>
      <c r="K19" s="365"/>
      <c r="L19" s="869"/>
      <c r="M19" s="869"/>
      <c r="N19" s="363"/>
      <c r="O19" s="364"/>
    </row>
    <row r="20" spans="10:15">
      <c r="J20" s="870"/>
      <c r="K20" s="870"/>
      <c r="L20" s="870"/>
      <c r="M20" s="870"/>
      <c r="N20" s="363"/>
      <c r="O20" s="364"/>
    </row>
    <row r="21" spans="10:15" ht="15.75" customHeight="1">
      <c r="J21" s="365"/>
      <c r="K21" s="365"/>
      <c r="L21" s="870"/>
      <c r="M21" s="870"/>
      <c r="N21" s="363"/>
      <c r="O21" s="364"/>
    </row>
    <row r="22" spans="10:15" ht="15.75" customHeight="1">
      <c r="J22" s="870"/>
      <c r="K22" s="870"/>
      <c r="L22" s="870"/>
      <c r="M22" s="870"/>
      <c r="N22" s="363"/>
      <c r="O22" s="364"/>
    </row>
    <row r="23" spans="10:15">
      <c r="J23" s="365"/>
      <c r="K23" s="365"/>
      <c r="L23" s="870"/>
      <c r="M23" s="870"/>
      <c r="N23" s="363"/>
      <c r="O23" s="364"/>
    </row>
    <row r="24" spans="10:15">
      <c r="J24" s="870"/>
      <c r="K24" s="870"/>
      <c r="L24" s="870"/>
      <c r="M24" s="870"/>
      <c r="N24" s="363"/>
      <c r="O24" s="364"/>
    </row>
    <row r="25" spans="10:15">
      <c r="J25" s="365"/>
      <c r="K25" s="365"/>
      <c r="L25" s="870"/>
      <c r="M25" s="870"/>
      <c r="N25" s="363"/>
      <c r="O25" s="364"/>
    </row>
    <row r="26" spans="10:15">
      <c r="J26" s="870"/>
      <c r="K26" s="870"/>
      <c r="L26" s="870"/>
      <c r="M26" s="870"/>
      <c r="N26" s="363"/>
      <c r="O26" s="364"/>
    </row>
    <row r="27" spans="10:15">
      <c r="J27" s="870"/>
      <c r="K27" s="870"/>
      <c r="L27" s="870"/>
      <c r="M27" s="870"/>
      <c r="N27" s="363"/>
      <c r="O27" s="364"/>
    </row>
    <row r="28" spans="10:15">
      <c r="J28" s="870"/>
      <c r="K28" s="870"/>
      <c r="L28" s="870"/>
      <c r="M28" s="870"/>
      <c r="N28" s="363"/>
      <c r="O28" s="364"/>
    </row>
    <row r="29" spans="10:15">
      <c r="J29" s="365"/>
      <c r="K29" s="365"/>
      <c r="L29" s="870"/>
      <c r="M29" s="870"/>
      <c r="N29" s="363"/>
      <c r="O29" s="364"/>
    </row>
    <row r="30" spans="10:15">
      <c r="J30" s="869"/>
      <c r="K30" s="869"/>
      <c r="L30" s="870"/>
      <c r="M30" s="870"/>
      <c r="N30" s="363"/>
      <c r="O30" s="364"/>
    </row>
    <row r="31" spans="10:15">
      <c r="J31" s="869"/>
      <c r="K31" s="869"/>
      <c r="L31" s="870"/>
      <c r="M31" s="870"/>
      <c r="N31" s="363"/>
      <c r="O31" s="364"/>
    </row>
    <row r="32" spans="10:15">
      <c r="J32" s="869"/>
      <c r="K32" s="869"/>
      <c r="L32" s="870"/>
      <c r="M32" s="870"/>
      <c r="N32" s="363"/>
      <c r="O32" s="364"/>
    </row>
  </sheetData>
  <mergeCells count="28">
    <mergeCell ref="L19:M19"/>
    <mergeCell ref="A3:D3"/>
    <mergeCell ref="A5:A6"/>
    <mergeCell ref="B5:D5"/>
    <mergeCell ref="J17:K17"/>
    <mergeCell ref="L17:M17"/>
    <mergeCell ref="J27:K27"/>
    <mergeCell ref="L27:M27"/>
    <mergeCell ref="J20:K20"/>
    <mergeCell ref="L20:M20"/>
    <mergeCell ref="L21:M21"/>
    <mergeCell ref="J22:K22"/>
    <mergeCell ref="L22:M22"/>
    <mergeCell ref="L23:M23"/>
    <mergeCell ref="J24:K24"/>
    <mergeCell ref="L24:M24"/>
    <mergeCell ref="L25:M25"/>
    <mergeCell ref="J26:K26"/>
    <mergeCell ref="L26:M26"/>
    <mergeCell ref="J32:K32"/>
    <mergeCell ref="L32:M32"/>
    <mergeCell ref="J28:K28"/>
    <mergeCell ref="L28:M28"/>
    <mergeCell ref="L29:M29"/>
    <mergeCell ref="J30:K30"/>
    <mergeCell ref="L30:M30"/>
    <mergeCell ref="J31:K31"/>
    <mergeCell ref="L31:M31"/>
  </mergeCells>
  <printOptions horizontalCentered="1"/>
  <pageMargins left="0.39370078740157483" right="0.39370078740157483" top="0.78740157480314965" bottom="0.78740157480314965" header="0.78740157480314965" footer="0.78740157480314965"/>
  <pageSetup paperSize="9" scale="90" firstPageNumber="47" orientation="landscape" useFirstPageNumber="1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N25"/>
  <sheetViews>
    <sheetView rightToLeft="1" view="pageBreakPreview" zoomScaleSheetLayoutView="100" workbookViewId="0">
      <selection activeCell="H28" sqref="H28"/>
    </sheetView>
  </sheetViews>
  <sheetFormatPr defaultColWidth="9.140625" defaultRowHeight="15.75"/>
  <cols>
    <col min="1" max="1" width="17.85546875" style="125" customWidth="1"/>
    <col min="2" max="21" width="5.42578125" style="125" customWidth="1"/>
    <col min="22" max="24" width="6.28515625" style="125" customWidth="1"/>
    <col min="25" max="16384" width="9.140625" style="125"/>
  </cols>
  <sheetData>
    <row r="2" spans="1:40" s="127" customFormat="1" ht="24.75" customHeight="1">
      <c r="A2" s="858" t="s">
        <v>333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8"/>
      <c r="M2" s="858"/>
      <c r="N2" s="858"/>
      <c r="O2" s="858"/>
      <c r="P2" s="858"/>
      <c r="Q2" s="858"/>
      <c r="R2" s="858"/>
      <c r="S2" s="858"/>
      <c r="T2" s="858"/>
      <c r="U2" s="858"/>
      <c r="V2" s="858"/>
      <c r="W2" s="858"/>
      <c r="X2" s="858"/>
    </row>
    <row r="3" spans="1:40" s="127" customFormat="1" ht="25.5" customHeight="1" thickBot="1">
      <c r="A3" s="859" t="s">
        <v>334</v>
      </c>
      <c r="B3" s="859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</row>
    <row r="4" spans="1:40" s="127" customFormat="1" ht="31.5" customHeight="1" thickTop="1">
      <c r="A4" s="871" t="s">
        <v>239</v>
      </c>
      <c r="B4" s="863" t="s">
        <v>240</v>
      </c>
      <c r="C4" s="863"/>
      <c r="D4" s="863" t="s">
        <v>241</v>
      </c>
      <c r="E4" s="863"/>
      <c r="F4" s="863" t="s">
        <v>242</v>
      </c>
      <c r="G4" s="863"/>
      <c r="H4" s="863" t="s">
        <v>243</v>
      </c>
      <c r="I4" s="863"/>
      <c r="J4" s="863" t="s">
        <v>186</v>
      </c>
      <c r="K4" s="863"/>
      <c r="L4" s="863" t="s">
        <v>187</v>
      </c>
      <c r="M4" s="863"/>
      <c r="N4" s="863" t="s">
        <v>188</v>
      </c>
      <c r="O4" s="863"/>
      <c r="P4" s="863" t="s">
        <v>189</v>
      </c>
      <c r="Q4" s="863"/>
      <c r="R4" s="863" t="s">
        <v>335</v>
      </c>
      <c r="S4" s="863"/>
      <c r="T4" s="863" t="s">
        <v>150</v>
      </c>
      <c r="U4" s="863"/>
      <c r="V4" s="873" t="s">
        <v>161</v>
      </c>
      <c r="W4" s="873"/>
      <c r="X4" s="873"/>
    </row>
    <row r="5" spans="1:40" s="127" customFormat="1" ht="26.25" customHeight="1" thickBot="1">
      <c r="A5" s="872"/>
      <c r="B5" s="353" t="s">
        <v>181</v>
      </c>
      <c r="C5" s="353" t="s">
        <v>313</v>
      </c>
      <c r="D5" s="353" t="s">
        <v>181</v>
      </c>
      <c r="E5" s="353" t="s">
        <v>313</v>
      </c>
      <c r="F5" s="353" t="s">
        <v>181</v>
      </c>
      <c r="G5" s="353" t="s">
        <v>313</v>
      </c>
      <c r="H5" s="353" t="s">
        <v>181</v>
      </c>
      <c r="I5" s="353" t="s">
        <v>313</v>
      </c>
      <c r="J5" s="353" t="s">
        <v>181</v>
      </c>
      <c r="K5" s="353" t="s">
        <v>313</v>
      </c>
      <c r="L5" s="353" t="s">
        <v>181</v>
      </c>
      <c r="M5" s="353" t="s">
        <v>313</v>
      </c>
      <c r="N5" s="353" t="s">
        <v>181</v>
      </c>
      <c r="O5" s="353" t="s">
        <v>313</v>
      </c>
      <c r="P5" s="353" t="s">
        <v>181</v>
      </c>
      <c r="Q5" s="353" t="s">
        <v>313</v>
      </c>
      <c r="R5" s="353" t="s">
        <v>181</v>
      </c>
      <c r="S5" s="353" t="s">
        <v>313</v>
      </c>
      <c r="T5" s="353" t="s">
        <v>181</v>
      </c>
      <c r="U5" s="353" t="s">
        <v>313</v>
      </c>
      <c r="V5" s="353" t="s">
        <v>181</v>
      </c>
      <c r="W5" s="353" t="s">
        <v>313</v>
      </c>
      <c r="X5" s="353" t="s">
        <v>2</v>
      </c>
    </row>
    <row r="6" spans="1:40" ht="33" customHeight="1">
      <c r="A6" s="367" t="s">
        <v>244</v>
      </c>
      <c r="B6" s="368">
        <v>0</v>
      </c>
      <c r="C6" s="368">
        <v>0</v>
      </c>
      <c r="D6" s="368">
        <v>0</v>
      </c>
      <c r="E6" s="368">
        <v>0</v>
      </c>
      <c r="F6" s="368">
        <v>0</v>
      </c>
      <c r="G6" s="368">
        <v>0</v>
      </c>
      <c r="H6" s="368">
        <v>0</v>
      </c>
      <c r="I6" s="368">
        <v>0</v>
      </c>
      <c r="J6" s="368">
        <v>0</v>
      </c>
      <c r="K6" s="368">
        <v>3</v>
      </c>
      <c r="L6" s="368">
        <v>2</v>
      </c>
      <c r="M6" s="368">
        <v>1</v>
      </c>
      <c r="N6" s="368">
        <v>0</v>
      </c>
      <c r="O6" s="368">
        <v>0</v>
      </c>
      <c r="P6" s="368">
        <v>0</v>
      </c>
      <c r="Q6" s="368">
        <v>0</v>
      </c>
      <c r="R6" s="368">
        <v>0</v>
      </c>
      <c r="S6" s="368">
        <v>0</v>
      </c>
      <c r="T6" s="368">
        <v>0</v>
      </c>
      <c r="U6" s="368">
        <v>0</v>
      </c>
      <c r="V6" s="368">
        <f>SUM(B6,D6,F6,H6,J6,L6,N6,P6,R6,T6)</f>
        <v>2</v>
      </c>
      <c r="W6" s="368">
        <f t="shared" ref="W6:W10" si="0">SUM(C6,E6,G6,I6,K6,M6,O6,Q6,S6,U6)</f>
        <v>4</v>
      </c>
      <c r="X6" s="368">
        <f>SUM(V6:W6)</f>
        <v>6</v>
      </c>
    </row>
    <row r="7" spans="1:40" ht="33" customHeight="1">
      <c r="A7" s="314" t="s">
        <v>245</v>
      </c>
      <c r="B7" s="152">
        <v>0</v>
      </c>
      <c r="C7" s="152">
        <v>0</v>
      </c>
      <c r="D7" s="152">
        <v>0</v>
      </c>
      <c r="E7" s="152">
        <v>0</v>
      </c>
      <c r="F7" s="152">
        <v>0</v>
      </c>
      <c r="G7" s="152">
        <v>0</v>
      </c>
      <c r="H7" s="152">
        <v>0</v>
      </c>
      <c r="I7" s="152">
        <v>0</v>
      </c>
      <c r="J7" s="152">
        <v>1</v>
      </c>
      <c r="K7" s="152">
        <v>4</v>
      </c>
      <c r="L7" s="152">
        <v>1</v>
      </c>
      <c r="M7" s="152">
        <v>1</v>
      </c>
      <c r="N7" s="152">
        <v>0</v>
      </c>
      <c r="O7" s="152">
        <v>0</v>
      </c>
      <c r="P7" s="152">
        <v>0</v>
      </c>
      <c r="Q7" s="152">
        <v>0</v>
      </c>
      <c r="R7" s="152">
        <v>0</v>
      </c>
      <c r="S7" s="152">
        <v>0</v>
      </c>
      <c r="T7" s="152">
        <v>0</v>
      </c>
      <c r="U7" s="152">
        <v>0</v>
      </c>
      <c r="V7" s="152">
        <f t="shared" ref="V7:V10" si="1">SUM(B7,D7,F7,H7,J7,L7,N7,P7,R7,T7)</f>
        <v>2</v>
      </c>
      <c r="W7" s="152">
        <f t="shared" si="0"/>
        <v>5</v>
      </c>
      <c r="X7" s="152">
        <f t="shared" ref="X7:X10" si="2">SUM(V7:W7)</f>
        <v>7</v>
      </c>
    </row>
    <row r="8" spans="1:40" ht="33" customHeight="1">
      <c r="A8" s="314" t="s">
        <v>336</v>
      </c>
      <c r="B8" s="152">
        <v>0</v>
      </c>
      <c r="C8" s="152">
        <v>0</v>
      </c>
      <c r="D8" s="152">
        <v>0</v>
      </c>
      <c r="E8" s="152">
        <v>0</v>
      </c>
      <c r="F8" s="152">
        <v>1</v>
      </c>
      <c r="G8" s="152">
        <v>0</v>
      </c>
      <c r="H8" s="152">
        <v>0</v>
      </c>
      <c r="I8" s="152">
        <v>0</v>
      </c>
      <c r="J8" s="152">
        <v>0</v>
      </c>
      <c r="K8" s="152">
        <v>0</v>
      </c>
      <c r="L8" s="152">
        <v>0</v>
      </c>
      <c r="M8" s="152">
        <v>0</v>
      </c>
      <c r="N8" s="152">
        <v>0</v>
      </c>
      <c r="O8" s="152">
        <v>0</v>
      </c>
      <c r="P8" s="152">
        <v>0</v>
      </c>
      <c r="Q8" s="152">
        <v>0</v>
      </c>
      <c r="R8" s="152">
        <v>0</v>
      </c>
      <c r="S8" s="152">
        <v>0</v>
      </c>
      <c r="T8" s="152">
        <v>0</v>
      </c>
      <c r="U8" s="152">
        <v>0</v>
      </c>
      <c r="V8" s="152">
        <f t="shared" si="1"/>
        <v>1</v>
      </c>
      <c r="W8" s="152">
        <f t="shared" si="0"/>
        <v>0</v>
      </c>
      <c r="X8" s="152">
        <f t="shared" si="2"/>
        <v>1</v>
      </c>
    </row>
    <row r="9" spans="1:40" ht="33" customHeight="1">
      <c r="A9" s="314" t="s">
        <v>247</v>
      </c>
      <c r="B9" s="152">
        <v>0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52">
        <v>0</v>
      </c>
      <c r="I9" s="152">
        <v>4</v>
      </c>
      <c r="J9" s="152">
        <v>0</v>
      </c>
      <c r="K9" s="152">
        <v>4</v>
      </c>
      <c r="L9" s="152">
        <v>1</v>
      </c>
      <c r="M9" s="152">
        <v>0</v>
      </c>
      <c r="N9" s="152">
        <v>0</v>
      </c>
      <c r="O9" s="152">
        <v>0</v>
      </c>
      <c r="P9" s="152">
        <v>0</v>
      </c>
      <c r="Q9" s="152">
        <v>0</v>
      </c>
      <c r="R9" s="152">
        <v>0</v>
      </c>
      <c r="S9" s="152">
        <v>0</v>
      </c>
      <c r="T9" s="152">
        <v>0</v>
      </c>
      <c r="U9" s="152">
        <v>0</v>
      </c>
      <c r="V9" s="152">
        <f t="shared" si="1"/>
        <v>1</v>
      </c>
      <c r="W9" s="152">
        <f t="shared" si="0"/>
        <v>8</v>
      </c>
      <c r="X9" s="152">
        <f t="shared" si="2"/>
        <v>9</v>
      </c>
    </row>
    <row r="10" spans="1:40" ht="33" customHeight="1" thickBot="1">
      <c r="A10" s="367" t="s">
        <v>337</v>
      </c>
      <c r="B10" s="369">
        <v>4</v>
      </c>
      <c r="C10" s="369">
        <v>4</v>
      </c>
      <c r="D10" s="369">
        <v>1</v>
      </c>
      <c r="E10" s="369">
        <v>1</v>
      </c>
      <c r="F10" s="369"/>
      <c r="G10" s="369">
        <v>0</v>
      </c>
      <c r="H10" s="369">
        <v>0</v>
      </c>
      <c r="I10" s="369">
        <v>0</v>
      </c>
      <c r="J10" s="369">
        <v>0</v>
      </c>
      <c r="K10" s="369">
        <v>0</v>
      </c>
      <c r="L10" s="369">
        <v>0</v>
      </c>
      <c r="M10" s="369">
        <v>0</v>
      </c>
      <c r="N10" s="369">
        <v>0</v>
      </c>
      <c r="O10" s="369">
        <v>0</v>
      </c>
      <c r="P10" s="369">
        <v>0</v>
      </c>
      <c r="Q10" s="369">
        <v>0</v>
      </c>
      <c r="R10" s="369">
        <v>0</v>
      </c>
      <c r="S10" s="369">
        <v>0</v>
      </c>
      <c r="T10" s="369">
        <v>0</v>
      </c>
      <c r="U10" s="369">
        <v>0</v>
      </c>
      <c r="V10" s="369">
        <f t="shared" si="1"/>
        <v>5</v>
      </c>
      <c r="W10" s="369">
        <f t="shared" si="0"/>
        <v>5</v>
      </c>
      <c r="X10" s="369">
        <f t="shared" si="2"/>
        <v>10</v>
      </c>
    </row>
    <row r="11" spans="1:40" ht="33" customHeight="1" thickBot="1">
      <c r="A11" s="316" t="s">
        <v>23</v>
      </c>
      <c r="B11" s="158">
        <f>SUM(B6:B10)</f>
        <v>4</v>
      </c>
      <c r="C11" s="158">
        <f t="shared" ref="C11:U11" si="3">SUM(C6:C10)</f>
        <v>4</v>
      </c>
      <c r="D11" s="158">
        <f t="shared" si="3"/>
        <v>1</v>
      </c>
      <c r="E11" s="158">
        <f t="shared" si="3"/>
        <v>1</v>
      </c>
      <c r="F11" s="158">
        <f t="shared" si="3"/>
        <v>1</v>
      </c>
      <c r="G11" s="158">
        <f t="shared" si="3"/>
        <v>0</v>
      </c>
      <c r="H11" s="158">
        <f t="shared" si="3"/>
        <v>0</v>
      </c>
      <c r="I11" s="158">
        <f t="shared" si="3"/>
        <v>4</v>
      </c>
      <c r="J11" s="158">
        <f t="shared" si="3"/>
        <v>1</v>
      </c>
      <c r="K11" s="158">
        <f t="shared" si="3"/>
        <v>11</v>
      </c>
      <c r="L11" s="158">
        <f t="shared" si="3"/>
        <v>4</v>
      </c>
      <c r="M11" s="158">
        <f t="shared" si="3"/>
        <v>2</v>
      </c>
      <c r="N11" s="158">
        <f t="shared" si="3"/>
        <v>0</v>
      </c>
      <c r="O11" s="158">
        <f t="shared" si="3"/>
        <v>0</v>
      </c>
      <c r="P11" s="158">
        <f t="shared" si="3"/>
        <v>0</v>
      </c>
      <c r="Q11" s="158">
        <f t="shared" si="3"/>
        <v>0</v>
      </c>
      <c r="R11" s="158">
        <f t="shared" si="3"/>
        <v>0</v>
      </c>
      <c r="S11" s="158">
        <f t="shared" si="3"/>
        <v>0</v>
      </c>
      <c r="T11" s="158">
        <f t="shared" si="3"/>
        <v>0</v>
      </c>
      <c r="U11" s="158">
        <f t="shared" si="3"/>
        <v>0</v>
      </c>
      <c r="V11" s="158">
        <f>SUM(V6:V10)</f>
        <v>11</v>
      </c>
      <c r="W11" s="158">
        <f t="shared" ref="W11:X11" si="4">SUM(W6:W10)</f>
        <v>22</v>
      </c>
      <c r="X11" s="158">
        <f t="shared" si="4"/>
        <v>33</v>
      </c>
    </row>
    <row r="12" spans="1:40" ht="16.5" thickTop="1"/>
    <row r="13" spans="1:40">
      <c r="Z13" s="862"/>
      <c r="AA13" s="862"/>
      <c r="AB13" s="862"/>
      <c r="AC13" s="862"/>
      <c r="AD13" s="370"/>
      <c r="AE13" s="370"/>
      <c r="AF13" s="370"/>
      <c r="AG13" s="370"/>
      <c r="AH13" s="370"/>
      <c r="AI13" s="370"/>
      <c r="AJ13" s="370"/>
      <c r="AK13" s="370"/>
      <c r="AL13" s="370"/>
      <c r="AM13" s="370"/>
      <c r="AN13" s="364"/>
    </row>
    <row r="14" spans="1:40">
      <c r="Z14" s="365"/>
      <c r="AA14" s="365"/>
      <c r="AB14" s="862"/>
      <c r="AC14" s="862"/>
      <c r="AD14" s="370"/>
      <c r="AE14" s="370"/>
      <c r="AF14" s="370"/>
      <c r="AG14" s="370"/>
      <c r="AH14" s="370"/>
      <c r="AI14" s="370"/>
      <c r="AJ14" s="370"/>
      <c r="AK14" s="370"/>
      <c r="AL14" s="370"/>
      <c r="AM14" s="370"/>
      <c r="AN14" s="364"/>
    </row>
    <row r="15" spans="1:40">
      <c r="Z15" s="862"/>
      <c r="AA15" s="862"/>
      <c r="AB15" s="862"/>
      <c r="AC15" s="862"/>
      <c r="AD15" s="370"/>
      <c r="AE15" s="370"/>
      <c r="AF15" s="370"/>
      <c r="AG15" s="370"/>
      <c r="AH15" s="370"/>
      <c r="AI15" s="370"/>
      <c r="AJ15" s="370"/>
      <c r="AK15" s="370"/>
      <c r="AL15" s="370"/>
      <c r="AM15" s="370"/>
      <c r="AN15" s="364"/>
    </row>
    <row r="16" spans="1:40">
      <c r="Z16" s="365"/>
      <c r="AA16" s="365"/>
      <c r="AB16" s="862"/>
      <c r="AC16" s="862"/>
      <c r="AD16" s="370"/>
      <c r="AE16" s="370"/>
      <c r="AF16" s="370"/>
      <c r="AG16" s="370"/>
      <c r="AH16" s="370"/>
      <c r="AI16" s="370"/>
      <c r="AJ16" s="370"/>
      <c r="AK16" s="370"/>
      <c r="AL16" s="370"/>
      <c r="AM16" s="370"/>
      <c r="AN16" s="364"/>
    </row>
    <row r="17" spans="26:40">
      <c r="Z17" s="862"/>
      <c r="AA17" s="862"/>
      <c r="AB17" s="862"/>
      <c r="AC17" s="862"/>
      <c r="AD17" s="370"/>
      <c r="AE17" s="370"/>
      <c r="AF17" s="370"/>
      <c r="AG17" s="370"/>
      <c r="AH17" s="370"/>
      <c r="AI17" s="370"/>
      <c r="AJ17" s="370"/>
      <c r="AK17" s="370"/>
      <c r="AL17" s="370"/>
      <c r="AM17" s="370"/>
      <c r="AN17" s="364"/>
    </row>
    <row r="18" spans="26:40">
      <c r="Z18" s="862"/>
      <c r="AA18" s="862"/>
      <c r="AB18" s="862"/>
      <c r="AC18" s="862"/>
      <c r="AD18" s="370"/>
      <c r="AE18" s="370"/>
      <c r="AF18" s="370"/>
      <c r="AG18" s="370"/>
      <c r="AH18" s="370"/>
      <c r="AI18" s="370"/>
      <c r="AJ18" s="370"/>
      <c r="AK18" s="370"/>
      <c r="AL18" s="370"/>
      <c r="AM18" s="370"/>
      <c r="AN18" s="364"/>
    </row>
    <row r="19" spans="26:40">
      <c r="Z19" s="365"/>
      <c r="AA19" s="365"/>
      <c r="AB19" s="862"/>
      <c r="AC19" s="862"/>
      <c r="AD19" s="370"/>
      <c r="AE19" s="370"/>
      <c r="AF19" s="370"/>
      <c r="AG19" s="370"/>
      <c r="AH19" s="370"/>
      <c r="AI19" s="370"/>
      <c r="AJ19" s="370"/>
      <c r="AK19" s="370"/>
      <c r="AL19" s="370"/>
      <c r="AM19" s="370"/>
      <c r="AN19" s="364"/>
    </row>
    <row r="20" spans="26:40">
      <c r="Z20" s="365"/>
      <c r="AA20" s="365"/>
      <c r="AB20" s="869"/>
      <c r="AC20" s="869"/>
      <c r="AD20" s="370"/>
      <c r="AE20" s="370"/>
      <c r="AF20" s="370"/>
      <c r="AG20" s="370"/>
      <c r="AH20" s="370"/>
      <c r="AI20" s="370"/>
      <c r="AJ20" s="370"/>
      <c r="AK20" s="370"/>
      <c r="AL20" s="370"/>
      <c r="AM20" s="370"/>
      <c r="AN20" s="364"/>
    </row>
    <row r="21" spans="26:40">
      <c r="Z21" s="862"/>
      <c r="AA21" s="862"/>
      <c r="AB21" s="862"/>
      <c r="AC21" s="862"/>
      <c r="AD21" s="370"/>
      <c r="AE21" s="370"/>
      <c r="AF21" s="370"/>
      <c r="AG21" s="370"/>
      <c r="AH21" s="370"/>
      <c r="AI21" s="370"/>
      <c r="AJ21" s="370"/>
      <c r="AK21" s="370"/>
      <c r="AL21" s="370"/>
      <c r="AM21" s="370"/>
      <c r="AN21" s="364"/>
    </row>
    <row r="22" spans="26:40">
      <c r="Z22" s="365"/>
      <c r="AA22" s="365"/>
      <c r="AB22" s="862"/>
      <c r="AC22" s="862"/>
      <c r="AD22" s="370"/>
      <c r="AE22" s="370"/>
      <c r="AF22" s="370"/>
      <c r="AG22" s="370"/>
      <c r="AH22" s="370"/>
      <c r="AI22" s="370"/>
      <c r="AJ22" s="370"/>
      <c r="AK22" s="370"/>
      <c r="AL22" s="370"/>
      <c r="AM22" s="370"/>
      <c r="AN22" s="364"/>
    </row>
    <row r="23" spans="26:40">
      <c r="Z23" s="862"/>
      <c r="AA23" s="862"/>
      <c r="AB23" s="862"/>
      <c r="AC23" s="862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364"/>
    </row>
    <row r="24" spans="26:40">
      <c r="Z24" s="862"/>
      <c r="AA24" s="862"/>
      <c r="AB24" s="862"/>
      <c r="AC24" s="862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364"/>
    </row>
    <row r="25" spans="26:40">
      <c r="Z25" s="862"/>
      <c r="AA25" s="862"/>
      <c r="AB25" s="862"/>
      <c r="AC25" s="862"/>
      <c r="AD25" s="370"/>
      <c r="AE25" s="370"/>
      <c r="AF25" s="370"/>
      <c r="AG25" s="370"/>
      <c r="AH25" s="370"/>
      <c r="AI25" s="370"/>
      <c r="AJ25" s="370"/>
      <c r="AK25" s="370"/>
      <c r="AL25" s="370"/>
      <c r="AM25" s="370"/>
      <c r="AN25" s="364"/>
    </row>
  </sheetData>
  <mergeCells count="35">
    <mergeCell ref="AB13:AC13"/>
    <mergeCell ref="A2:X2"/>
    <mergeCell ref="A3:B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X4"/>
    <mergeCell ref="Z13:AA13"/>
    <mergeCell ref="AB14:AC14"/>
    <mergeCell ref="Z15:AA15"/>
    <mergeCell ref="AB15:AC15"/>
    <mergeCell ref="AB16:AC16"/>
    <mergeCell ref="Z17:AA17"/>
    <mergeCell ref="AB17:AC17"/>
    <mergeCell ref="Z25:AA25"/>
    <mergeCell ref="AB25:AC25"/>
    <mergeCell ref="Z18:AA18"/>
    <mergeCell ref="AB18:AC18"/>
    <mergeCell ref="AB19:AC19"/>
    <mergeCell ref="AB20:AC20"/>
    <mergeCell ref="Z21:AA21"/>
    <mergeCell ref="AB21:AC21"/>
    <mergeCell ref="AB22:AC22"/>
    <mergeCell ref="Z23:AA23"/>
    <mergeCell ref="AB23:AC23"/>
    <mergeCell ref="Z24:AA24"/>
    <mergeCell ref="AB24:AC24"/>
  </mergeCells>
  <printOptions horizontalCentered="1"/>
  <pageMargins left="0.75" right="0.75" top="1" bottom="1" header="0.5" footer="0.5"/>
  <pageSetup paperSize="9" scale="85" firstPageNumber="47" orientation="landscape" useFirstPageNumber="1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P22"/>
  <sheetViews>
    <sheetView rightToLeft="1" view="pageBreakPreview" zoomScaleSheetLayoutView="100" workbookViewId="0">
      <selection sqref="A1:K1"/>
    </sheetView>
  </sheetViews>
  <sheetFormatPr defaultColWidth="9.140625" defaultRowHeight="15"/>
  <cols>
    <col min="1" max="1" width="9.7109375" style="329" customWidth="1"/>
    <col min="2" max="2" width="9" style="329" customWidth="1"/>
    <col min="3" max="4" width="13" style="329" customWidth="1"/>
    <col min="5" max="5" width="11.7109375" style="329" customWidth="1"/>
    <col min="6" max="6" width="13.5703125" style="329" customWidth="1"/>
    <col min="7" max="11" width="13" style="329" customWidth="1"/>
    <col min="12" max="16384" width="9.140625" style="329"/>
  </cols>
  <sheetData>
    <row r="1" spans="1:16" ht="45.75" customHeight="1">
      <c r="A1" s="882" t="s">
        <v>338</v>
      </c>
      <c r="B1" s="882"/>
      <c r="C1" s="882"/>
      <c r="D1" s="882"/>
      <c r="E1" s="882"/>
      <c r="F1" s="882"/>
      <c r="G1" s="882"/>
      <c r="H1" s="882"/>
      <c r="I1" s="882"/>
      <c r="J1" s="882"/>
      <c r="K1" s="882"/>
      <c r="L1" s="328"/>
    </row>
    <row r="2" spans="1:16" ht="26.25" customHeight="1" thickBot="1">
      <c r="A2" s="883" t="s">
        <v>339</v>
      </c>
      <c r="B2" s="883"/>
      <c r="C2" s="371"/>
      <c r="D2" s="371"/>
      <c r="E2" s="371"/>
      <c r="F2" s="371"/>
      <c r="G2" s="371"/>
      <c r="H2" s="371"/>
      <c r="I2" s="371"/>
      <c r="J2" s="371"/>
      <c r="K2" s="371"/>
      <c r="L2" s="372"/>
      <c r="M2" s="372"/>
      <c r="N2" s="372"/>
      <c r="O2" s="328"/>
    </row>
    <row r="3" spans="1:16" ht="23.25" customHeight="1" thickTop="1">
      <c r="A3" s="884" t="s">
        <v>24</v>
      </c>
      <c r="B3" s="884" t="s">
        <v>340</v>
      </c>
      <c r="C3" s="853" t="s">
        <v>255</v>
      </c>
      <c r="D3" s="853"/>
      <c r="E3" s="853" t="s">
        <v>311</v>
      </c>
      <c r="F3" s="853"/>
      <c r="G3" s="853" t="s">
        <v>257</v>
      </c>
      <c r="H3" s="853"/>
      <c r="I3" s="853" t="s">
        <v>23</v>
      </c>
      <c r="J3" s="853"/>
      <c r="K3" s="853"/>
      <c r="L3" s="328"/>
    </row>
    <row r="4" spans="1:16" ht="20.25" customHeight="1" thickBot="1">
      <c r="A4" s="885"/>
      <c r="B4" s="885"/>
      <c r="C4" s="130" t="s">
        <v>312</v>
      </c>
      <c r="D4" s="130" t="s">
        <v>313</v>
      </c>
      <c r="E4" s="130" t="s">
        <v>312</v>
      </c>
      <c r="F4" s="130" t="s">
        <v>313</v>
      </c>
      <c r="G4" s="130" t="s">
        <v>312</v>
      </c>
      <c r="H4" s="130" t="s">
        <v>313</v>
      </c>
      <c r="I4" s="130" t="s">
        <v>312</v>
      </c>
      <c r="J4" s="130" t="s">
        <v>313</v>
      </c>
      <c r="K4" s="130" t="s">
        <v>2</v>
      </c>
      <c r="L4" s="289"/>
    </row>
    <row r="5" spans="1:16" ht="21.75" customHeight="1">
      <c r="A5" s="875" t="s">
        <v>32</v>
      </c>
      <c r="B5" s="339" t="s">
        <v>163</v>
      </c>
      <c r="C5" s="143">
        <v>0</v>
      </c>
      <c r="D5" s="143">
        <v>46</v>
      </c>
      <c r="E5" s="143">
        <v>0</v>
      </c>
      <c r="F5" s="143">
        <v>0</v>
      </c>
      <c r="G5" s="143">
        <v>0</v>
      </c>
      <c r="H5" s="143">
        <v>0</v>
      </c>
      <c r="I5" s="134">
        <f>SUM(C5,E5,G5)</f>
        <v>0</v>
      </c>
      <c r="J5" s="134">
        <v>46</v>
      </c>
      <c r="K5" s="134">
        <f>J5+I5</f>
        <v>46</v>
      </c>
      <c r="L5" s="373"/>
    </row>
    <row r="6" spans="1:16" ht="21.75" customHeight="1">
      <c r="A6" s="876"/>
      <c r="B6" s="339" t="s">
        <v>164</v>
      </c>
      <c r="C6" s="138">
        <v>0</v>
      </c>
      <c r="D6" s="138">
        <v>61</v>
      </c>
      <c r="E6" s="138">
        <v>0</v>
      </c>
      <c r="F6" s="138">
        <v>24</v>
      </c>
      <c r="G6" s="138">
        <v>0</v>
      </c>
      <c r="H6" s="138">
        <v>36</v>
      </c>
      <c r="I6" s="138">
        <v>0</v>
      </c>
      <c r="J6" s="138">
        <v>121</v>
      </c>
      <c r="K6" s="138">
        <f>J6</f>
        <v>121</v>
      </c>
      <c r="L6" s="373"/>
      <c r="M6" s="329" t="s">
        <v>341</v>
      </c>
    </row>
    <row r="7" spans="1:16" ht="21.75" customHeight="1">
      <c r="A7" s="877"/>
      <c r="B7" s="337" t="s">
        <v>165</v>
      </c>
      <c r="C7" s="138">
        <v>0</v>
      </c>
      <c r="D7" s="138">
        <v>3</v>
      </c>
      <c r="E7" s="138">
        <v>0</v>
      </c>
      <c r="F7" s="138">
        <v>0</v>
      </c>
      <c r="G7" s="138">
        <v>0</v>
      </c>
      <c r="H7" s="138">
        <v>2</v>
      </c>
      <c r="I7" s="138">
        <f t="shared" ref="I7" si="0">SUM(C7,E7,G7)</f>
        <v>0</v>
      </c>
      <c r="J7" s="138">
        <v>5</v>
      </c>
      <c r="K7" s="138">
        <f>J7+I7</f>
        <v>5</v>
      </c>
      <c r="L7" s="373"/>
    </row>
    <row r="8" spans="1:16" ht="21.75" customHeight="1">
      <c r="A8" s="866" t="s">
        <v>72</v>
      </c>
      <c r="B8" s="339" t="s">
        <v>163</v>
      </c>
      <c r="C8" s="295">
        <v>14</v>
      </c>
      <c r="D8" s="295">
        <v>0</v>
      </c>
      <c r="E8" s="295">
        <v>0</v>
      </c>
      <c r="F8" s="295">
        <v>0</v>
      </c>
      <c r="G8" s="295">
        <v>0</v>
      </c>
      <c r="H8" s="295">
        <v>0</v>
      </c>
      <c r="I8" s="138">
        <v>14</v>
      </c>
      <c r="J8" s="138">
        <v>0</v>
      </c>
      <c r="K8" s="138">
        <f>J8+I8</f>
        <v>14</v>
      </c>
      <c r="L8" s="373"/>
    </row>
    <row r="9" spans="1:16" ht="21.75" customHeight="1">
      <c r="A9" s="878"/>
      <c r="B9" s="339" t="s">
        <v>164</v>
      </c>
      <c r="C9" s="295">
        <v>18</v>
      </c>
      <c r="D9" s="295">
        <v>0</v>
      </c>
      <c r="E9" s="295">
        <v>29</v>
      </c>
      <c r="F9" s="295">
        <v>0</v>
      </c>
      <c r="G9" s="295">
        <v>28</v>
      </c>
      <c r="H9" s="295">
        <v>0</v>
      </c>
      <c r="I9" s="138">
        <v>75</v>
      </c>
      <c r="J9" s="138">
        <v>0</v>
      </c>
      <c r="K9" s="138">
        <f>I9+J9</f>
        <v>75</v>
      </c>
      <c r="L9" s="373"/>
    </row>
    <row r="10" spans="1:16" ht="21.75" customHeight="1">
      <c r="A10" s="865"/>
      <c r="B10" s="339" t="s">
        <v>165</v>
      </c>
      <c r="C10" s="295">
        <v>0</v>
      </c>
      <c r="D10" s="295">
        <v>0</v>
      </c>
      <c r="E10" s="295">
        <v>0</v>
      </c>
      <c r="F10" s="295">
        <v>0</v>
      </c>
      <c r="G10" s="295">
        <v>0</v>
      </c>
      <c r="H10" s="295">
        <v>0</v>
      </c>
      <c r="I10" s="295">
        <v>0</v>
      </c>
      <c r="J10" s="295">
        <v>0</v>
      </c>
      <c r="K10" s="295">
        <v>0</v>
      </c>
      <c r="L10" s="373"/>
    </row>
    <row r="11" spans="1:16" ht="21.75" customHeight="1">
      <c r="A11" s="879" t="s">
        <v>44</v>
      </c>
      <c r="B11" s="374" t="s">
        <v>163</v>
      </c>
      <c r="C11" s="295">
        <v>110</v>
      </c>
      <c r="D11" s="295">
        <v>161</v>
      </c>
      <c r="E11" s="295">
        <v>0</v>
      </c>
      <c r="F11" s="295">
        <v>0</v>
      </c>
      <c r="G11" s="295">
        <v>0</v>
      </c>
      <c r="H11" s="295">
        <v>0</v>
      </c>
      <c r="I11" s="138">
        <v>110</v>
      </c>
      <c r="J11" s="138">
        <v>161</v>
      </c>
      <c r="K11" s="138">
        <f>J11+I11</f>
        <v>271</v>
      </c>
      <c r="L11" s="375"/>
    </row>
    <row r="12" spans="1:16" ht="21.75" customHeight="1">
      <c r="A12" s="880"/>
      <c r="B12" s="374" t="s">
        <v>164</v>
      </c>
      <c r="C12" s="295">
        <v>110</v>
      </c>
      <c r="D12" s="295">
        <v>161</v>
      </c>
      <c r="E12" s="295">
        <v>125</v>
      </c>
      <c r="F12" s="295">
        <v>126</v>
      </c>
      <c r="G12" s="295">
        <v>100</v>
      </c>
      <c r="H12" s="295">
        <v>112</v>
      </c>
      <c r="I12" s="138">
        <v>335</v>
      </c>
      <c r="J12" s="138">
        <v>399</v>
      </c>
      <c r="K12" s="138">
        <f>J12+I12</f>
        <v>734</v>
      </c>
      <c r="L12" s="375"/>
    </row>
    <row r="13" spans="1:16" ht="21.75" customHeight="1" thickBot="1">
      <c r="A13" s="881"/>
      <c r="B13" s="376" t="s">
        <v>165</v>
      </c>
      <c r="C13" s="324">
        <v>0</v>
      </c>
      <c r="D13" s="324">
        <v>0</v>
      </c>
      <c r="E13" s="324">
        <v>0</v>
      </c>
      <c r="F13" s="324">
        <v>0</v>
      </c>
      <c r="G13" s="324">
        <v>0</v>
      </c>
      <c r="H13" s="324">
        <v>0</v>
      </c>
      <c r="I13" s="324">
        <v>0</v>
      </c>
      <c r="J13" s="324">
        <v>0</v>
      </c>
      <c r="K13" s="324">
        <v>0</v>
      </c>
      <c r="L13" s="375"/>
    </row>
    <row r="14" spans="1:16" ht="21.75" customHeight="1">
      <c r="A14" s="840" t="s">
        <v>23</v>
      </c>
      <c r="B14" s="333" t="s">
        <v>163</v>
      </c>
      <c r="C14" s="291">
        <f t="shared" ref="C14:H15" si="1">C5+C8+C11</f>
        <v>124</v>
      </c>
      <c r="D14" s="291">
        <f t="shared" si="1"/>
        <v>207</v>
      </c>
      <c r="E14" s="291">
        <f t="shared" si="1"/>
        <v>0</v>
      </c>
      <c r="F14" s="291">
        <f t="shared" si="1"/>
        <v>0</v>
      </c>
      <c r="G14" s="291">
        <f t="shared" si="1"/>
        <v>0</v>
      </c>
      <c r="H14" s="291">
        <f t="shared" si="1"/>
        <v>0</v>
      </c>
      <c r="I14" s="291">
        <v>124</v>
      </c>
      <c r="J14" s="291">
        <v>207</v>
      </c>
      <c r="K14" s="291">
        <f>J14+I14</f>
        <v>331</v>
      </c>
      <c r="L14" s="377"/>
      <c r="O14" s="874"/>
      <c r="P14" s="874"/>
    </row>
    <row r="15" spans="1:16" ht="21.75" customHeight="1">
      <c r="A15" s="841"/>
      <c r="B15" s="339" t="s">
        <v>164</v>
      </c>
      <c r="C15" s="324">
        <f t="shared" si="1"/>
        <v>128</v>
      </c>
      <c r="D15" s="324">
        <f t="shared" si="1"/>
        <v>222</v>
      </c>
      <c r="E15" s="324">
        <f t="shared" si="1"/>
        <v>154</v>
      </c>
      <c r="F15" s="324">
        <f t="shared" si="1"/>
        <v>150</v>
      </c>
      <c r="G15" s="324">
        <f t="shared" si="1"/>
        <v>128</v>
      </c>
      <c r="H15" s="324">
        <f t="shared" si="1"/>
        <v>148</v>
      </c>
      <c r="I15" s="324">
        <v>410</v>
      </c>
      <c r="J15" s="324">
        <v>520</v>
      </c>
      <c r="K15" s="324">
        <f>J15+I15</f>
        <v>930</v>
      </c>
      <c r="L15" s="377"/>
      <c r="O15" s="365"/>
      <c r="P15" s="365"/>
    </row>
    <row r="16" spans="1:16" ht="21.75" customHeight="1" thickBot="1">
      <c r="A16" s="842"/>
      <c r="B16" s="342" t="s">
        <v>165</v>
      </c>
      <c r="C16" s="348">
        <v>0</v>
      </c>
      <c r="D16" s="348">
        <v>3</v>
      </c>
      <c r="E16" s="348">
        <v>0</v>
      </c>
      <c r="F16" s="348">
        <f>F7</f>
        <v>0</v>
      </c>
      <c r="G16" s="348">
        <v>0</v>
      </c>
      <c r="H16" s="348">
        <v>2</v>
      </c>
      <c r="I16" s="348">
        <v>0</v>
      </c>
      <c r="J16" s="348">
        <v>5</v>
      </c>
      <c r="K16" s="348">
        <f>J16+I16</f>
        <v>5</v>
      </c>
      <c r="L16" s="377"/>
      <c r="O16" s="874"/>
      <c r="P16" s="874"/>
    </row>
    <row r="17" spans="2:16" ht="15.75" thickTop="1">
      <c r="C17" s="377"/>
      <c r="D17" s="377"/>
      <c r="E17" s="377"/>
      <c r="F17" s="377"/>
      <c r="G17" s="377"/>
      <c r="H17" s="377"/>
      <c r="I17" s="377"/>
      <c r="J17" s="377"/>
      <c r="K17" s="377"/>
      <c r="L17" s="377"/>
      <c r="O17" s="365"/>
      <c r="P17" s="365"/>
    </row>
    <row r="18" spans="2:16">
      <c r="B18" s="378"/>
      <c r="O18" s="365"/>
      <c r="P18" s="365"/>
    </row>
    <row r="19" spans="2:16">
      <c r="B19" s="378"/>
      <c r="O19" s="874"/>
      <c r="P19" s="874"/>
    </row>
    <row r="20" spans="2:16">
      <c r="B20" s="378"/>
      <c r="O20" s="365"/>
      <c r="P20" s="365"/>
    </row>
    <row r="21" spans="2:16">
      <c r="O21" s="365"/>
      <c r="P21" s="365"/>
    </row>
    <row r="22" spans="2:16">
      <c r="O22" s="874"/>
      <c r="P22" s="874"/>
    </row>
  </sheetData>
  <mergeCells count="16">
    <mergeCell ref="A1:K1"/>
    <mergeCell ref="A2:B2"/>
    <mergeCell ref="A3:A4"/>
    <mergeCell ref="B3:B4"/>
    <mergeCell ref="C3:D3"/>
    <mergeCell ref="E3:F3"/>
    <mergeCell ref="G3:H3"/>
    <mergeCell ref="I3:K3"/>
    <mergeCell ref="O19:P19"/>
    <mergeCell ref="O22:P22"/>
    <mergeCell ref="A5:A7"/>
    <mergeCell ref="A8:A10"/>
    <mergeCell ref="A11:A13"/>
    <mergeCell ref="A14:A16"/>
    <mergeCell ref="O14:P14"/>
    <mergeCell ref="O16:P16"/>
  </mergeCells>
  <printOptions horizontalCentered="1"/>
  <pageMargins left="0.75" right="0.75" top="1" bottom="1" header="0.5" footer="0.5"/>
  <pageSetup paperSize="9" scale="8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T21"/>
  <sheetViews>
    <sheetView rightToLeft="1" view="pageBreakPreview" zoomScaleSheetLayoutView="100" workbookViewId="0">
      <selection activeCell="C13" sqref="C13"/>
    </sheetView>
  </sheetViews>
  <sheetFormatPr defaultColWidth="9.140625" defaultRowHeight="15"/>
  <cols>
    <col min="1" max="1" width="19.85546875" style="147" customWidth="1"/>
    <col min="2" max="10" width="11.7109375" style="319" customWidth="1"/>
    <col min="11" max="19" width="9.140625" style="147"/>
    <col min="20" max="20" width="1.5703125" style="147" bestFit="1" customWidth="1"/>
    <col min="21" max="16384" width="9.140625" style="147"/>
  </cols>
  <sheetData>
    <row r="1" spans="1:20" s="305" customFormat="1" ht="46.5" customHeight="1">
      <c r="A1" s="886" t="s">
        <v>342</v>
      </c>
      <c r="B1" s="886"/>
      <c r="C1" s="886"/>
      <c r="D1" s="886"/>
      <c r="E1" s="886"/>
      <c r="F1" s="886"/>
      <c r="G1" s="886"/>
      <c r="H1" s="886"/>
      <c r="I1" s="886"/>
      <c r="J1" s="886"/>
      <c r="K1" s="303"/>
      <c r="L1" s="303"/>
      <c r="M1" s="304"/>
      <c r="N1" s="304"/>
      <c r="O1" s="303"/>
      <c r="P1" s="303"/>
      <c r="Q1" s="304"/>
      <c r="R1" s="304"/>
      <c r="S1" s="304"/>
      <c r="T1" s="303"/>
    </row>
    <row r="2" spans="1:20" s="305" customFormat="1" ht="30" customHeight="1" thickBot="1">
      <c r="A2" s="887" t="s">
        <v>343</v>
      </c>
      <c r="B2" s="887"/>
      <c r="C2" s="306"/>
      <c r="D2" s="307"/>
      <c r="E2" s="306"/>
      <c r="F2" s="306"/>
      <c r="G2" s="306"/>
      <c r="H2" s="306"/>
      <c r="I2" s="308"/>
      <c r="J2" s="308"/>
      <c r="K2" s="303"/>
      <c r="L2" s="303"/>
      <c r="M2" s="304"/>
      <c r="N2" s="304"/>
      <c r="O2" s="303"/>
      <c r="P2" s="303"/>
      <c r="Q2" s="304"/>
      <c r="R2" s="304"/>
      <c r="S2" s="304"/>
    </row>
    <row r="3" spans="1:20" s="309" customFormat="1" ht="36.75" customHeight="1" thickTop="1">
      <c r="A3" s="853" t="s">
        <v>93</v>
      </c>
      <c r="B3" s="853" t="s">
        <v>255</v>
      </c>
      <c r="C3" s="853"/>
      <c r="D3" s="853" t="s">
        <v>311</v>
      </c>
      <c r="E3" s="853"/>
      <c r="F3" s="853" t="s">
        <v>257</v>
      </c>
      <c r="G3" s="853"/>
      <c r="H3" s="853" t="s">
        <v>23</v>
      </c>
      <c r="I3" s="853"/>
      <c r="J3" s="853"/>
      <c r="M3" s="379"/>
    </row>
    <row r="4" spans="1:20" s="309" customFormat="1" ht="36.75" customHeight="1" thickBot="1">
      <c r="A4" s="854"/>
      <c r="B4" s="288" t="s">
        <v>181</v>
      </c>
      <c r="C4" s="288" t="s">
        <v>316</v>
      </c>
      <c r="D4" s="288" t="s">
        <v>181</v>
      </c>
      <c r="E4" s="288" t="s">
        <v>316</v>
      </c>
      <c r="F4" s="288" t="s">
        <v>181</v>
      </c>
      <c r="G4" s="288" t="s">
        <v>316</v>
      </c>
      <c r="H4" s="288" t="s">
        <v>181</v>
      </c>
      <c r="I4" s="288" t="s">
        <v>316</v>
      </c>
      <c r="J4" s="288" t="s">
        <v>2</v>
      </c>
    </row>
    <row r="5" spans="1:20" ht="36.75" customHeight="1">
      <c r="A5" s="311" t="s">
        <v>32</v>
      </c>
      <c r="B5" s="291">
        <v>0</v>
      </c>
      <c r="C5" s="291">
        <v>15</v>
      </c>
      <c r="D5" s="291">
        <v>0</v>
      </c>
      <c r="E5" s="291">
        <v>1</v>
      </c>
      <c r="F5" s="291">
        <v>0</v>
      </c>
      <c r="G5" s="291">
        <v>0</v>
      </c>
      <c r="H5" s="291">
        <v>0</v>
      </c>
      <c r="I5" s="291">
        <v>16</v>
      </c>
      <c r="J5" s="291">
        <f>I5+H5</f>
        <v>16</v>
      </c>
    </row>
    <row r="6" spans="1:20" ht="36.75" customHeight="1" thickBot="1">
      <c r="A6" s="314" t="s">
        <v>72</v>
      </c>
      <c r="B6" s="295">
        <v>4</v>
      </c>
      <c r="C6" s="295">
        <v>0</v>
      </c>
      <c r="D6" s="295">
        <v>6</v>
      </c>
      <c r="E6" s="295">
        <v>0</v>
      </c>
      <c r="F6" s="295">
        <v>15</v>
      </c>
      <c r="G6" s="295">
        <v>0</v>
      </c>
      <c r="H6" s="295">
        <v>25</v>
      </c>
      <c r="I6" s="295">
        <v>0</v>
      </c>
      <c r="J6" s="295">
        <f>I6+H6</f>
        <v>25</v>
      </c>
    </row>
    <row r="7" spans="1:20" ht="36.75" customHeight="1" thickBot="1">
      <c r="A7" s="316" t="s">
        <v>23</v>
      </c>
      <c r="B7" s="326">
        <f t="shared" ref="B7:J7" si="0">B5+B6</f>
        <v>4</v>
      </c>
      <c r="C7" s="326">
        <f t="shared" si="0"/>
        <v>15</v>
      </c>
      <c r="D7" s="326">
        <f t="shared" si="0"/>
        <v>6</v>
      </c>
      <c r="E7" s="326">
        <f t="shared" si="0"/>
        <v>1</v>
      </c>
      <c r="F7" s="326">
        <f t="shared" si="0"/>
        <v>15</v>
      </c>
      <c r="G7" s="326">
        <f t="shared" si="0"/>
        <v>0</v>
      </c>
      <c r="H7" s="326">
        <f t="shared" si="0"/>
        <v>25</v>
      </c>
      <c r="I7" s="326">
        <f t="shared" si="0"/>
        <v>16</v>
      </c>
      <c r="J7" s="326">
        <f t="shared" si="0"/>
        <v>41</v>
      </c>
    </row>
    <row r="8" spans="1:20" ht="15.75" thickTop="1"/>
    <row r="18" spans="11:17">
      <c r="K18" s="862"/>
      <c r="L18" s="862"/>
      <c r="M18" s="370"/>
      <c r="N18" s="370"/>
      <c r="O18" s="370"/>
      <c r="P18" s="370"/>
      <c r="Q18" s="370"/>
    </row>
    <row r="19" spans="11:17">
      <c r="K19" s="862"/>
      <c r="L19" s="862"/>
      <c r="M19" s="370"/>
      <c r="N19" s="370"/>
      <c r="O19" s="370"/>
      <c r="P19" s="370"/>
      <c r="Q19" s="370"/>
    </row>
    <row r="20" spans="11:17">
      <c r="K20" s="862"/>
      <c r="L20" s="862"/>
      <c r="M20" s="370"/>
      <c r="N20" s="370"/>
      <c r="O20" s="370"/>
      <c r="P20" s="370"/>
      <c r="Q20" s="370"/>
    </row>
    <row r="21" spans="11:17">
      <c r="K21" s="862"/>
      <c r="L21" s="862"/>
      <c r="M21" s="370"/>
      <c r="N21" s="370"/>
      <c r="O21" s="370"/>
      <c r="P21" s="370"/>
      <c r="Q21" s="370"/>
    </row>
  </sheetData>
  <mergeCells count="11">
    <mergeCell ref="K18:L18"/>
    <mergeCell ref="K19:L19"/>
    <mergeCell ref="K20:L20"/>
    <mergeCell ref="K21:L21"/>
    <mergeCell ref="A1:J1"/>
    <mergeCell ref="A2:B2"/>
    <mergeCell ref="A3:A4"/>
    <mergeCell ref="B3:C3"/>
    <mergeCell ref="D3:E3"/>
    <mergeCell ref="F3:G3"/>
    <mergeCell ref="H3:J3"/>
  </mergeCells>
  <printOptions horizontalCentered="1"/>
  <pageMargins left="0.75" right="0.75" top="1" bottom="1" header="0.5" footer="0.5"/>
  <pageSetup paperSize="9" scale="85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25"/>
  <sheetViews>
    <sheetView rightToLeft="1" view="pageBreakPreview" zoomScaleSheetLayoutView="100" workbookViewId="0">
      <selection activeCell="C13" sqref="C13"/>
    </sheetView>
  </sheetViews>
  <sheetFormatPr defaultColWidth="9.140625" defaultRowHeight="15"/>
  <cols>
    <col min="1" max="1" width="28.85546875" style="147" customWidth="1"/>
    <col min="2" max="4" width="31.42578125" style="147" customWidth="1"/>
    <col min="5" max="16384" width="9.140625" style="147"/>
  </cols>
  <sheetData>
    <row r="1" spans="1:5" s="305" customFormat="1" ht="38.25" customHeight="1">
      <c r="A1" s="851" t="s">
        <v>344</v>
      </c>
      <c r="B1" s="851"/>
      <c r="C1" s="851"/>
      <c r="D1" s="851"/>
      <c r="E1" s="303"/>
    </row>
    <row r="2" spans="1:5" s="305" customFormat="1" ht="27.75" customHeight="1" thickBot="1">
      <c r="A2" s="320" t="s">
        <v>345</v>
      </c>
      <c r="B2" s="321"/>
      <c r="C2" s="321"/>
      <c r="D2" s="322"/>
      <c r="E2" s="303"/>
    </row>
    <row r="3" spans="1:5" s="305" customFormat="1" ht="33" customHeight="1" thickTop="1">
      <c r="A3" s="884" t="s">
        <v>93</v>
      </c>
      <c r="B3" s="856" t="s">
        <v>286</v>
      </c>
      <c r="C3" s="856"/>
      <c r="D3" s="856"/>
      <c r="E3" s="303"/>
    </row>
    <row r="4" spans="1:5" s="305" customFormat="1" ht="33" customHeight="1" thickBot="1">
      <c r="A4" s="885"/>
      <c r="B4" s="380" t="s">
        <v>319</v>
      </c>
      <c r="C4" s="380" t="s">
        <v>320</v>
      </c>
      <c r="D4" s="380" t="s">
        <v>346</v>
      </c>
      <c r="E4" s="293"/>
    </row>
    <row r="5" spans="1:5" ht="33" customHeight="1">
      <c r="A5" s="381" t="s">
        <v>32</v>
      </c>
      <c r="B5" s="291">
        <v>0</v>
      </c>
      <c r="C5" s="291">
        <v>14</v>
      </c>
      <c r="D5" s="291">
        <f>C5+B5</f>
        <v>14</v>
      </c>
    </row>
    <row r="6" spans="1:5" ht="33" customHeight="1">
      <c r="A6" s="382" t="s">
        <v>72</v>
      </c>
      <c r="B6" s="295">
        <v>5</v>
      </c>
      <c r="C6" s="295">
        <v>0</v>
      </c>
      <c r="D6" s="295">
        <f>C6+B6</f>
        <v>5</v>
      </c>
    </row>
    <row r="7" spans="1:5" ht="33" customHeight="1" thickBot="1">
      <c r="A7" s="383" t="s">
        <v>44</v>
      </c>
      <c r="B7" s="384">
        <v>37</v>
      </c>
      <c r="C7" s="384">
        <v>19</v>
      </c>
      <c r="D7" s="384">
        <f>C7+B7</f>
        <v>56</v>
      </c>
    </row>
    <row r="8" spans="1:5" ht="33" customHeight="1" thickBot="1">
      <c r="A8" s="325" t="s">
        <v>23</v>
      </c>
      <c r="B8" s="326">
        <f>B6+B7</f>
        <v>42</v>
      </c>
      <c r="C8" s="326">
        <f>C5+C7</f>
        <v>33</v>
      </c>
      <c r="D8" s="326">
        <f>D5+D6+D7</f>
        <v>75</v>
      </c>
    </row>
    <row r="9" spans="1:5" ht="15.75" thickTop="1"/>
    <row r="21" spans="10:14">
      <c r="J21" s="385"/>
      <c r="K21" s="385"/>
      <c r="L21" s="386"/>
      <c r="M21" s="386"/>
      <c r="N21" s="386"/>
    </row>
    <row r="22" spans="10:14" ht="15" customHeight="1">
      <c r="J22" s="385"/>
      <c r="K22" s="385"/>
      <c r="L22" s="386"/>
      <c r="M22" s="386"/>
      <c r="N22" s="386"/>
    </row>
    <row r="23" spans="10:14">
      <c r="J23" s="385"/>
      <c r="K23" s="385"/>
      <c r="L23" s="386"/>
      <c r="M23" s="386"/>
      <c r="N23" s="386"/>
    </row>
    <row r="24" spans="10:14">
      <c r="J24" s="385"/>
      <c r="K24" s="385"/>
      <c r="L24" s="386"/>
      <c r="M24" s="386"/>
      <c r="N24" s="386"/>
    </row>
    <row r="25" spans="10:14">
      <c r="J25" s="855"/>
      <c r="K25" s="855"/>
      <c r="L25" s="386"/>
      <c r="M25" s="386"/>
      <c r="N25" s="386"/>
    </row>
  </sheetData>
  <mergeCells count="4">
    <mergeCell ref="A1:D1"/>
    <mergeCell ref="A3:A4"/>
    <mergeCell ref="B3:D3"/>
    <mergeCell ref="J25:K25"/>
  </mergeCells>
  <printOptions horizontalCentered="1"/>
  <pageMargins left="0.75" right="0.75" top="1" bottom="1" header="0.5" footer="0.5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R18"/>
  <sheetViews>
    <sheetView rightToLeft="1" view="pageBreakPreview" zoomScale="85" zoomScaleSheetLayoutView="85" workbookViewId="0">
      <selection activeCell="C13" sqref="C13"/>
    </sheetView>
  </sheetViews>
  <sheetFormatPr defaultColWidth="9.140625" defaultRowHeight="15"/>
  <cols>
    <col min="1" max="1" width="9.42578125" style="329" customWidth="1"/>
    <col min="2" max="2" width="10.140625" style="329" customWidth="1"/>
    <col min="3" max="3" width="8.42578125" style="329" customWidth="1"/>
    <col min="4" max="4" width="7.28515625" style="329" customWidth="1"/>
    <col min="5" max="5" width="10.140625" style="329" customWidth="1"/>
    <col min="6" max="17" width="8.42578125" style="329" customWidth="1"/>
    <col min="18" max="16384" width="9.140625" style="329"/>
  </cols>
  <sheetData>
    <row r="1" spans="1:18" s="330" customFormat="1" ht="20.25" customHeight="1">
      <c r="A1" s="889" t="s">
        <v>133</v>
      </c>
      <c r="B1" s="889"/>
      <c r="C1" s="889"/>
      <c r="D1" s="889"/>
      <c r="E1" s="889"/>
      <c r="F1" s="889"/>
      <c r="G1" s="889"/>
      <c r="H1" s="889"/>
      <c r="I1" s="889"/>
      <c r="J1" s="889"/>
      <c r="K1" s="889"/>
      <c r="L1" s="889"/>
      <c r="M1" s="889"/>
      <c r="N1" s="889"/>
      <c r="O1" s="889"/>
      <c r="P1" s="889"/>
      <c r="Q1" s="889"/>
    </row>
    <row r="2" spans="1:18" s="330" customFormat="1" ht="20.25" customHeight="1" thickBot="1">
      <c r="A2" s="890" t="s">
        <v>347</v>
      </c>
      <c r="B2" s="890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</row>
    <row r="3" spans="1:18" s="330" customFormat="1" ht="32.25" customHeight="1" thickTop="1">
      <c r="A3" s="891" t="s">
        <v>93</v>
      </c>
      <c r="B3" s="891" t="s">
        <v>196</v>
      </c>
      <c r="C3" s="888" t="s">
        <v>186</v>
      </c>
      <c r="D3" s="888"/>
      <c r="E3" s="888" t="s">
        <v>187</v>
      </c>
      <c r="F3" s="888"/>
      <c r="G3" s="888" t="s">
        <v>188</v>
      </c>
      <c r="H3" s="888"/>
      <c r="I3" s="888" t="s">
        <v>189</v>
      </c>
      <c r="J3" s="888"/>
      <c r="K3" s="888" t="s">
        <v>190</v>
      </c>
      <c r="L3" s="888"/>
      <c r="M3" s="888" t="s">
        <v>150</v>
      </c>
      <c r="N3" s="888"/>
      <c r="O3" s="888" t="s">
        <v>23</v>
      </c>
      <c r="P3" s="888"/>
      <c r="Q3" s="888"/>
    </row>
    <row r="4" spans="1:18" s="330" customFormat="1" ht="32.25" customHeight="1" thickBot="1">
      <c r="A4" s="892"/>
      <c r="B4" s="892"/>
      <c r="C4" s="388" t="s">
        <v>181</v>
      </c>
      <c r="D4" s="388" t="s">
        <v>316</v>
      </c>
      <c r="E4" s="388" t="s">
        <v>181</v>
      </c>
      <c r="F4" s="388" t="s">
        <v>316</v>
      </c>
      <c r="G4" s="388" t="s">
        <v>181</v>
      </c>
      <c r="H4" s="388" t="s">
        <v>316</v>
      </c>
      <c r="I4" s="388" t="s">
        <v>181</v>
      </c>
      <c r="J4" s="388" t="s">
        <v>316</v>
      </c>
      <c r="K4" s="388" t="s">
        <v>181</v>
      </c>
      <c r="L4" s="388" t="s">
        <v>316</v>
      </c>
      <c r="M4" s="388" t="s">
        <v>181</v>
      </c>
      <c r="N4" s="388" t="s">
        <v>316</v>
      </c>
      <c r="O4" s="388" t="s">
        <v>181</v>
      </c>
      <c r="P4" s="388" t="s">
        <v>316</v>
      </c>
      <c r="Q4" s="388" t="s">
        <v>2</v>
      </c>
    </row>
    <row r="5" spans="1:18" s="330" customFormat="1" ht="24" customHeight="1">
      <c r="A5" s="841" t="s">
        <v>32</v>
      </c>
      <c r="B5" s="339" t="s">
        <v>203</v>
      </c>
      <c r="C5" s="338">
        <v>0</v>
      </c>
      <c r="D5" s="338">
        <v>0</v>
      </c>
      <c r="E5" s="338">
        <v>0</v>
      </c>
      <c r="F5" s="338">
        <v>11</v>
      </c>
      <c r="G5" s="338">
        <v>0</v>
      </c>
      <c r="H5" s="338">
        <v>0</v>
      </c>
      <c r="I5" s="338">
        <v>0</v>
      </c>
      <c r="J5" s="338">
        <v>0</v>
      </c>
      <c r="K5" s="338">
        <v>0</v>
      </c>
      <c r="L5" s="338">
        <v>0</v>
      </c>
      <c r="M5" s="338">
        <v>0</v>
      </c>
      <c r="N5" s="338">
        <v>0</v>
      </c>
      <c r="O5" s="338">
        <f>SUM(C5,E5,G5,I5,K5,M5)</f>
        <v>0</v>
      </c>
      <c r="P5" s="338">
        <f>SUM(D5,F5,H5,J5,L5,N5)</f>
        <v>11</v>
      </c>
      <c r="Q5" s="338">
        <f>SUM(O5:P5)</f>
        <v>11</v>
      </c>
    </row>
    <row r="6" spans="1:18" s="330" customFormat="1" ht="24" customHeight="1">
      <c r="A6" s="866"/>
      <c r="B6" s="337" t="s">
        <v>204</v>
      </c>
      <c r="C6" s="389">
        <v>0</v>
      </c>
      <c r="D6" s="389">
        <v>0</v>
      </c>
      <c r="E6" s="389">
        <v>0</v>
      </c>
      <c r="F6" s="389">
        <v>0</v>
      </c>
      <c r="G6" s="389">
        <v>0</v>
      </c>
      <c r="H6" s="389">
        <v>0</v>
      </c>
      <c r="I6" s="389">
        <v>0</v>
      </c>
      <c r="J6" s="389">
        <v>0</v>
      </c>
      <c r="K6" s="389">
        <v>0</v>
      </c>
      <c r="L6" s="389">
        <v>0</v>
      </c>
      <c r="M6" s="389">
        <v>0</v>
      </c>
      <c r="N6" s="389">
        <v>0</v>
      </c>
      <c r="O6" s="338">
        <f t="shared" ref="O6:P10" si="0">SUM(C6,E6,G6,I6,K6,M6)</f>
        <v>0</v>
      </c>
      <c r="P6" s="338">
        <f t="shared" si="0"/>
        <v>0</v>
      </c>
      <c r="Q6" s="338">
        <f t="shared" ref="Q6:Q10" si="1">SUM(O6:P6)</f>
        <v>0</v>
      </c>
    </row>
    <row r="7" spans="1:18" s="330" customFormat="1" ht="24" customHeight="1">
      <c r="A7" s="841" t="s">
        <v>348</v>
      </c>
      <c r="B7" s="339" t="s">
        <v>203</v>
      </c>
      <c r="C7" s="338">
        <v>0</v>
      </c>
      <c r="D7" s="338">
        <v>4</v>
      </c>
      <c r="E7" s="338">
        <v>7</v>
      </c>
      <c r="F7" s="338">
        <v>2</v>
      </c>
      <c r="G7" s="338" t="s">
        <v>349</v>
      </c>
      <c r="H7" s="338">
        <v>0</v>
      </c>
      <c r="I7" s="338">
        <v>0</v>
      </c>
      <c r="J7" s="338">
        <v>0</v>
      </c>
      <c r="K7" s="338">
        <v>0</v>
      </c>
      <c r="L7" s="338">
        <v>0</v>
      </c>
      <c r="M7" s="338">
        <v>0</v>
      </c>
      <c r="N7" s="338">
        <v>0</v>
      </c>
      <c r="O7" s="338">
        <v>7</v>
      </c>
      <c r="P7" s="338">
        <v>6</v>
      </c>
      <c r="Q7" s="338">
        <f>O7+P7</f>
        <v>13</v>
      </c>
    </row>
    <row r="8" spans="1:18" s="330" customFormat="1" ht="24" customHeight="1">
      <c r="A8" s="841"/>
      <c r="B8" s="339" t="s">
        <v>204</v>
      </c>
      <c r="C8" s="338">
        <v>0</v>
      </c>
      <c r="D8" s="338">
        <v>0</v>
      </c>
      <c r="E8" s="338">
        <v>0</v>
      </c>
      <c r="F8" s="338">
        <v>0</v>
      </c>
      <c r="G8" s="338">
        <v>0</v>
      </c>
      <c r="H8" s="338">
        <v>0</v>
      </c>
      <c r="I8" s="338">
        <v>0</v>
      </c>
      <c r="J8" s="338">
        <v>0</v>
      </c>
      <c r="K8" s="338">
        <v>0</v>
      </c>
      <c r="L8" s="338">
        <v>0</v>
      </c>
      <c r="M8" s="338">
        <v>0</v>
      </c>
      <c r="N8" s="338">
        <v>0</v>
      </c>
      <c r="O8" s="338">
        <f t="shared" si="0"/>
        <v>0</v>
      </c>
      <c r="P8" s="338">
        <f t="shared" si="0"/>
        <v>0</v>
      </c>
      <c r="Q8" s="338">
        <f t="shared" si="1"/>
        <v>0</v>
      </c>
    </row>
    <row r="9" spans="1:18" ht="24" customHeight="1">
      <c r="A9" s="841" t="s">
        <v>44</v>
      </c>
      <c r="B9" s="339" t="s">
        <v>203</v>
      </c>
      <c r="C9" s="338">
        <v>0</v>
      </c>
      <c r="D9" s="338">
        <v>0</v>
      </c>
      <c r="E9" s="338">
        <v>18</v>
      </c>
      <c r="F9" s="338">
        <v>28</v>
      </c>
      <c r="G9" s="338">
        <v>0</v>
      </c>
      <c r="H9" s="338">
        <v>0</v>
      </c>
      <c r="I9" s="338">
        <v>0</v>
      </c>
      <c r="J9" s="338">
        <v>0</v>
      </c>
      <c r="K9" s="338">
        <v>0</v>
      </c>
      <c r="L9" s="338">
        <v>0</v>
      </c>
      <c r="M9" s="338">
        <v>0</v>
      </c>
      <c r="N9" s="338">
        <v>0</v>
      </c>
      <c r="O9" s="338">
        <f t="shared" si="0"/>
        <v>18</v>
      </c>
      <c r="P9" s="338">
        <v>28</v>
      </c>
      <c r="Q9" s="338">
        <f>P9+O9</f>
        <v>46</v>
      </c>
      <c r="R9" s="336"/>
    </row>
    <row r="10" spans="1:18" ht="24" customHeight="1" thickBot="1">
      <c r="A10" s="866"/>
      <c r="B10" s="337" t="s">
        <v>204</v>
      </c>
      <c r="C10" s="389">
        <v>0</v>
      </c>
      <c r="D10" s="389">
        <v>0</v>
      </c>
      <c r="E10" s="389">
        <v>0</v>
      </c>
      <c r="F10" s="389">
        <v>0</v>
      </c>
      <c r="G10" s="389">
        <v>0</v>
      </c>
      <c r="H10" s="389">
        <v>0</v>
      </c>
      <c r="I10" s="389">
        <v>0</v>
      </c>
      <c r="J10" s="389">
        <v>0</v>
      </c>
      <c r="K10" s="389">
        <v>0</v>
      </c>
      <c r="L10" s="389">
        <v>0</v>
      </c>
      <c r="M10" s="389">
        <v>0</v>
      </c>
      <c r="N10" s="389">
        <v>0</v>
      </c>
      <c r="O10" s="389">
        <f t="shared" si="0"/>
        <v>0</v>
      </c>
      <c r="P10" s="389">
        <f t="shared" si="0"/>
        <v>0</v>
      </c>
      <c r="Q10" s="389">
        <f t="shared" si="1"/>
        <v>0</v>
      </c>
      <c r="R10" s="330"/>
    </row>
    <row r="11" spans="1:18" ht="24" customHeight="1">
      <c r="A11" s="840" t="s">
        <v>23</v>
      </c>
      <c r="B11" s="333" t="s">
        <v>203</v>
      </c>
      <c r="C11" s="334">
        <v>0</v>
      </c>
      <c r="D11" s="334">
        <v>4</v>
      </c>
      <c r="E11" s="334">
        <v>25</v>
      </c>
      <c r="F11" s="334">
        <f>F5+F7+F9</f>
        <v>41</v>
      </c>
      <c r="G11" s="334">
        <v>0</v>
      </c>
      <c r="H11" s="334">
        <v>0</v>
      </c>
      <c r="I11" s="334">
        <v>0</v>
      </c>
      <c r="J11" s="334">
        <v>0</v>
      </c>
      <c r="K11" s="334">
        <v>0</v>
      </c>
      <c r="L11" s="334">
        <v>0</v>
      </c>
      <c r="M11" s="334">
        <v>0</v>
      </c>
      <c r="N11" s="334">
        <v>0</v>
      </c>
      <c r="O11" s="334">
        <f>O7+O9</f>
        <v>25</v>
      </c>
      <c r="P11" s="334">
        <f>P5+P7+P9</f>
        <v>45</v>
      </c>
      <c r="Q11" s="334">
        <f>P11+O11</f>
        <v>70</v>
      </c>
      <c r="R11" s="336"/>
    </row>
    <row r="12" spans="1:18" ht="24" customHeight="1">
      <c r="A12" s="841"/>
      <c r="B12" s="339" t="s">
        <v>204</v>
      </c>
      <c r="C12" s="338">
        <v>0</v>
      </c>
      <c r="D12" s="338">
        <v>0</v>
      </c>
      <c r="E12" s="338">
        <v>0</v>
      </c>
      <c r="F12" s="338">
        <f>F6+F109</f>
        <v>0</v>
      </c>
      <c r="G12" s="338">
        <v>0</v>
      </c>
      <c r="H12" s="338">
        <v>0</v>
      </c>
      <c r="I12" s="338">
        <v>0</v>
      </c>
      <c r="J12" s="338">
        <v>0</v>
      </c>
      <c r="K12" s="338">
        <v>0</v>
      </c>
      <c r="L12" s="338">
        <v>0</v>
      </c>
      <c r="M12" s="338">
        <v>0</v>
      </c>
      <c r="N12" s="338">
        <v>0</v>
      </c>
      <c r="O12" s="338">
        <v>0</v>
      </c>
      <c r="P12" s="338">
        <v>0</v>
      </c>
      <c r="Q12" s="338">
        <v>0</v>
      </c>
      <c r="R12" s="330"/>
    </row>
    <row r="13" spans="1:18" ht="24" customHeight="1" thickBot="1">
      <c r="A13" s="842"/>
      <c r="B13" s="342" t="s">
        <v>2</v>
      </c>
      <c r="C13" s="343">
        <v>0</v>
      </c>
      <c r="D13" s="343">
        <v>4</v>
      </c>
      <c r="E13" s="343">
        <f t="shared" ref="E13:Q13" si="2">E11+E12</f>
        <v>25</v>
      </c>
      <c r="F13" s="343">
        <f t="shared" si="2"/>
        <v>41</v>
      </c>
      <c r="G13" s="343">
        <f t="shared" si="2"/>
        <v>0</v>
      </c>
      <c r="H13" s="343">
        <f t="shared" si="2"/>
        <v>0</v>
      </c>
      <c r="I13" s="343">
        <f t="shared" si="2"/>
        <v>0</v>
      </c>
      <c r="J13" s="343">
        <f t="shared" si="2"/>
        <v>0</v>
      </c>
      <c r="K13" s="343">
        <f t="shared" si="2"/>
        <v>0</v>
      </c>
      <c r="L13" s="343">
        <f t="shared" si="2"/>
        <v>0</v>
      </c>
      <c r="M13" s="343">
        <f t="shared" si="2"/>
        <v>0</v>
      </c>
      <c r="N13" s="343">
        <f t="shared" si="2"/>
        <v>0</v>
      </c>
      <c r="O13" s="343">
        <f t="shared" si="2"/>
        <v>25</v>
      </c>
      <c r="P13" s="343">
        <f t="shared" si="2"/>
        <v>45</v>
      </c>
      <c r="Q13" s="343">
        <f t="shared" si="2"/>
        <v>70</v>
      </c>
      <c r="R13" s="336"/>
    </row>
    <row r="14" spans="1:18" ht="24" customHeight="1" thickTop="1"/>
    <row r="16" spans="1:18">
      <c r="B16" s="344"/>
    </row>
    <row r="17" spans="2:2">
      <c r="B17" s="344"/>
    </row>
    <row r="18" spans="2:2">
      <c r="B18" s="344"/>
    </row>
  </sheetData>
  <mergeCells count="15">
    <mergeCell ref="A1:Q1"/>
    <mergeCell ref="A2:B2"/>
    <mergeCell ref="A3:A4"/>
    <mergeCell ref="B3:B4"/>
    <mergeCell ref="C3:D3"/>
    <mergeCell ref="E3:F3"/>
    <mergeCell ref="G3:H3"/>
    <mergeCell ref="I3:J3"/>
    <mergeCell ref="K3:L3"/>
    <mergeCell ref="M3:N3"/>
    <mergeCell ref="O3:Q3"/>
    <mergeCell ref="A5:A6"/>
    <mergeCell ref="A7:A8"/>
    <mergeCell ref="A9:A10"/>
    <mergeCell ref="A11:A13"/>
  </mergeCells>
  <printOptions horizontalCentered="1"/>
  <pageMargins left="0.75" right="0.75" top="1" bottom="1" header="0.5" footer="0.5"/>
  <pageSetup paperSize="9" scale="85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R16"/>
  <sheetViews>
    <sheetView rightToLeft="1" view="pageBreakPreview" zoomScaleSheetLayoutView="100" workbookViewId="0">
      <selection activeCell="C13" sqref="C13"/>
    </sheetView>
  </sheetViews>
  <sheetFormatPr defaultColWidth="9.140625" defaultRowHeight="15"/>
  <cols>
    <col min="1" max="1" width="26.28515625" style="147" customWidth="1"/>
    <col min="2" max="2" width="12.42578125" style="147" customWidth="1"/>
    <col min="3" max="17" width="8.140625" style="147" customWidth="1"/>
    <col min="18" max="16384" width="9.140625" style="147"/>
  </cols>
  <sheetData>
    <row r="1" spans="1:18">
      <c r="A1" s="345"/>
      <c r="B1" s="345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</row>
    <row r="2" spans="1:18" s="330" customFormat="1" ht="25.5" customHeight="1">
      <c r="A2" s="858" t="s">
        <v>350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8"/>
      <c r="M2" s="858"/>
      <c r="N2" s="858"/>
      <c r="O2" s="858"/>
      <c r="P2" s="858"/>
      <c r="Q2" s="858"/>
    </row>
    <row r="3" spans="1:18" s="330" customFormat="1" ht="20.25" customHeight="1" thickBot="1">
      <c r="A3" s="859" t="s">
        <v>351</v>
      </c>
      <c r="B3" s="859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</row>
    <row r="4" spans="1:18" s="330" customFormat="1" ht="23.25" customHeight="1" thickTop="1">
      <c r="A4" s="893" t="s">
        <v>325</v>
      </c>
      <c r="B4" s="893" t="s">
        <v>196</v>
      </c>
      <c r="C4" s="863" t="s">
        <v>186</v>
      </c>
      <c r="D4" s="863"/>
      <c r="E4" s="863" t="s">
        <v>187</v>
      </c>
      <c r="F4" s="863"/>
      <c r="G4" s="863" t="s">
        <v>188</v>
      </c>
      <c r="H4" s="863"/>
      <c r="I4" s="863" t="s">
        <v>189</v>
      </c>
      <c r="J4" s="863"/>
      <c r="K4" s="863" t="s">
        <v>190</v>
      </c>
      <c r="L4" s="863"/>
      <c r="M4" s="863" t="s">
        <v>150</v>
      </c>
      <c r="N4" s="863"/>
      <c r="O4" s="863" t="s">
        <v>23</v>
      </c>
      <c r="P4" s="863"/>
      <c r="Q4" s="863"/>
    </row>
    <row r="5" spans="1:18" s="330" customFormat="1" ht="27.75" customHeight="1" thickBot="1">
      <c r="A5" s="894"/>
      <c r="B5" s="894"/>
      <c r="C5" s="390" t="s">
        <v>181</v>
      </c>
      <c r="D5" s="390" t="s">
        <v>316</v>
      </c>
      <c r="E5" s="390" t="s">
        <v>181</v>
      </c>
      <c r="F5" s="390" t="s">
        <v>316</v>
      </c>
      <c r="G5" s="390" t="s">
        <v>181</v>
      </c>
      <c r="H5" s="390" t="s">
        <v>316</v>
      </c>
      <c r="I5" s="390" t="s">
        <v>181</v>
      </c>
      <c r="J5" s="390" t="s">
        <v>316</v>
      </c>
      <c r="K5" s="390" t="s">
        <v>181</v>
      </c>
      <c r="L5" s="390" t="s">
        <v>316</v>
      </c>
      <c r="M5" s="390" t="s">
        <v>181</v>
      </c>
      <c r="N5" s="390" t="s">
        <v>316</v>
      </c>
      <c r="O5" s="390" t="s">
        <v>181</v>
      </c>
      <c r="P5" s="390" t="s">
        <v>316</v>
      </c>
      <c r="Q5" s="390" t="s">
        <v>2</v>
      </c>
    </row>
    <row r="6" spans="1:18" ht="30" customHeight="1">
      <c r="A6" s="840" t="s">
        <v>326</v>
      </c>
      <c r="B6" s="333" t="s">
        <v>203</v>
      </c>
      <c r="C6" s="334">
        <v>0</v>
      </c>
      <c r="D6" s="334">
        <v>4</v>
      </c>
      <c r="E6" s="334">
        <v>11</v>
      </c>
      <c r="F6" s="334">
        <v>13</v>
      </c>
      <c r="G6" s="334">
        <v>0</v>
      </c>
      <c r="H6" s="334">
        <v>0</v>
      </c>
      <c r="I6" s="334">
        <v>0</v>
      </c>
      <c r="J6" s="334">
        <v>0</v>
      </c>
      <c r="K6" s="334">
        <v>0</v>
      </c>
      <c r="L6" s="334">
        <v>0</v>
      </c>
      <c r="M6" s="334">
        <v>0</v>
      </c>
      <c r="N6" s="334">
        <v>0</v>
      </c>
      <c r="O6" s="334">
        <v>11</v>
      </c>
      <c r="P6" s="334">
        <v>17</v>
      </c>
      <c r="Q6" s="334">
        <f>P6+O6</f>
        <v>28</v>
      </c>
    </row>
    <row r="7" spans="1:18" ht="23.25" customHeight="1">
      <c r="A7" s="841"/>
      <c r="B7" s="339" t="s">
        <v>204</v>
      </c>
      <c r="C7" s="338">
        <v>0</v>
      </c>
      <c r="D7" s="338">
        <v>0</v>
      </c>
      <c r="E7" s="338">
        <v>0</v>
      </c>
      <c r="F7" s="338">
        <v>0</v>
      </c>
      <c r="G7" s="338">
        <v>0</v>
      </c>
      <c r="H7" s="338">
        <v>0</v>
      </c>
      <c r="I7" s="338">
        <v>0</v>
      </c>
      <c r="J7" s="338">
        <v>0</v>
      </c>
      <c r="K7" s="338">
        <v>0</v>
      </c>
      <c r="L7" s="338">
        <v>0</v>
      </c>
      <c r="M7" s="338">
        <v>0</v>
      </c>
      <c r="N7" s="338">
        <v>0</v>
      </c>
      <c r="O7" s="340">
        <v>0</v>
      </c>
      <c r="P7" s="340">
        <v>0</v>
      </c>
      <c r="Q7" s="340">
        <f>P7+O7</f>
        <v>0</v>
      </c>
    </row>
    <row r="8" spans="1:18" ht="23.25" customHeight="1">
      <c r="A8" s="841" t="s">
        <v>327</v>
      </c>
      <c r="B8" s="339" t="s">
        <v>203</v>
      </c>
      <c r="C8" s="338">
        <v>0</v>
      </c>
      <c r="D8" s="338">
        <v>0</v>
      </c>
      <c r="E8" s="338">
        <v>13</v>
      </c>
      <c r="F8" s="338">
        <v>27</v>
      </c>
      <c r="G8" s="338">
        <v>0</v>
      </c>
      <c r="H8" s="338">
        <v>0</v>
      </c>
      <c r="I8" s="338">
        <v>0</v>
      </c>
      <c r="J8" s="338">
        <v>0</v>
      </c>
      <c r="K8" s="338">
        <v>0</v>
      </c>
      <c r="L8" s="338">
        <v>0</v>
      </c>
      <c r="M8" s="338">
        <v>0</v>
      </c>
      <c r="N8" s="338">
        <v>0</v>
      </c>
      <c r="O8" s="338">
        <v>13</v>
      </c>
      <c r="P8" s="338">
        <v>27</v>
      </c>
      <c r="Q8" s="338">
        <f>P8+O8</f>
        <v>40</v>
      </c>
    </row>
    <row r="9" spans="1:18" ht="23.25" customHeight="1">
      <c r="A9" s="841"/>
      <c r="B9" s="339" t="s">
        <v>204</v>
      </c>
      <c r="C9" s="338">
        <v>0</v>
      </c>
      <c r="D9" s="338">
        <v>0</v>
      </c>
      <c r="E9" s="338">
        <v>0</v>
      </c>
      <c r="F9" s="338">
        <v>0</v>
      </c>
      <c r="G9" s="338">
        <v>0</v>
      </c>
      <c r="H9" s="338">
        <v>0</v>
      </c>
      <c r="I9" s="338">
        <v>0</v>
      </c>
      <c r="J9" s="338">
        <v>0</v>
      </c>
      <c r="K9" s="338">
        <v>0</v>
      </c>
      <c r="L9" s="338">
        <v>0</v>
      </c>
      <c r="M9" s="338">
        <v>0</v>
      </c>
      <c r="N9" s="338">
        <v>0</v>
      </c>
      <c r="O9" s="338">
        <f t="shared" ref="O9:P13" si="0">SUM(C9,E9,G9,I9,K9,M9)</f>
        <v>0</v>
      </c>
      <c r="P9" s="338">
        <v>0</v>
      </c>
      <c r="Q9" s="338">
        <f>P9+O9</f>
        <v>0</v>
      </c>
    </row>
    <row r="10" spans="1:18" ht="29.25" customHeight="1">
      <c r="A10" s="841" t="s">
        <v>352</v>
      </c>
      <c r="B10" s="339" t="s">
        <v>203</v>
      </c>
      <c r="C10" s="338">
        <v>0</v>
      </c>
      <c r="D10" s="338">
        <v>0</v>
      </c>
      <c r="E10" s="338">
        <v>1</v>
      </c>
      <c r="F10" s="338">
        <v>1</v>
      </c>
      <c r="G10" s="338">
        <v>0</v>
      </c>
      <c r="H10" s="338">
        <v>0</v>
      </c>
      <c r="I10" s="338">
        <v>0</v>
      </c>
      <c r="J10" s="338">
        <v>0</v>
      </c>
      <c r="K10" s="338">
        <v>0</v>
      </c>
      <c r="L10" s="338">
        <v>0</v>
      </c>
      <c r="M10" s="338">
        <v>0</v>
      </c>
      <c r="N10" s="338">
        <v>0</v>
      </c>
      <c r="O10" s="389">
        <v>1</v>
      </c>
      <c r="P10" s="389">
        <v>1</v>
      </c>
      <c r="Q10" s="389">
        <f>P10+O10</f>
        <v>2</v>
      </c>
    </row>
    <row r="11" spans="1:18" ht="23.25" customHeight="1" thickBot="1">
      <c r="A11" s="841"/>
      <c r="B11" s="339" t="s">
        <v>204</v>
      </c>
      <c r="C11" s="338">
        <v>0</v>
      </c>
      <c r="D11" s="338">
        <v>0</v>
      </c>
      <c r="E11" s="338">
        <v>0</v>
      </c>
      <c r="F11" s="338">
        <v>0</v>
      </c>
      <c r="G11" s="338">
        <v>0</v>
      </c>
      <c r="H11" s="338">
        <v>0</v>
      </c>
      <c r="I11" s="338">
        <v>0</v>
      </c>
      <c r="J11" s="338">
        <v>0</v>
      </c>
      <c r="K11" s="338">
        <v>0</v>
      </c>
      <c r="L11" s="338">
        <v>0</v>
      </c>
      <c r="M11" s="338">
        <v>0</v>
      </c>
      <c r="N11" s="338">
        <v>0</v>
      </c>
      <c r="O11" s="391">
        <f t="shared" si="0"/>
        <v>0</v>
      </c>
      <c r="P11" s="391">
        <f t="shared" si="0"/>
        <v>0</v>
      </c>
      <c r="Q11" s="391">
        <f t="shared" ref="Q11" si="1">SUM(O11:P11)</f>
        <v>0</v>
      </c>
    </row>
    <row r="12" spans="1:18" ht="27" customHeight="1">
      <c r="A12" s="840" t="s">
        <v>23</v>
      </c>
      <c r="B12" s="333" t="s">
        <v>203</v>
      </c>
      <c r="C12" s="335">
        <v>0</v>
      </c>
      <c r="D12" s="335">
        <v>4</v>
      </c>
      <c r="E12" s="335">
        <f>E6+E8+E10</f>
        <v>25</v>
      </c>
      <c r="F12" s="335">
        <f>F6+F8+F10</f>
        <v>41</v>
      </c>
      <c r="G12" s="335">
        <f t="shared" ref="G12:N12" si="2">SUM(G6,G8,G10)</f>
        <v>0</v>
      </c>
      <c r="H12" s="335">
        <f t="shared" si="2"/>
        <v>0</v>
      </c>
      <c r="I12" s="335">
        <f t="shared" si="2"/>
        <v>0</v>
      </c>
      <c r="J12" s="335">
        <f t="shared" si="2"/>
        <v>0</v>
      </c>
      <c r="K12" s="335">
        <f t="shared" si="2"/>
        <v>0</v>
      </c>
      <c r="L12" s="335">
        <f t="shared" si="2"/>
        <v>0</v>
      </c>
      <c r="M12" s="335">
        <f t="shared" si="2"/>
        <v>0</v>
      </c>
      <c r="N12" s="335">
        <f t="shared" si="2"/>
        <v>0</v>
      </c>
      <c r="O12" s="335">
        <v>25</v>
      </c>
      <c r="P12" s="335">
        <v>45</v>
      </c>
      <c r="Q12" s="335">
        <f>P12+O12</f>
        <v>70</v>
      </c>
    </row>
    <row r="13" spans="1:18" ht="23.25" customHeight="1">
      <c r="A13" s="841"/>
      <c r="B13" s="339" t="s">
        <v>204</v>
      </c>
      <c r="C13" s="338">
        <f>SUM(C7,C9,C11)</f>
        <v>0</v>
      </c>
      <c r="D13" s="338">
        <f t="shared" ref="D13:N13" si="3">SUM(D7,D9,D11)</f>
        <v>0</v>
      </c>
      <c r="E13" s="338">
        <f>E7+E9+E11</f>
        <v>0</v>
      </c>
      <c r="F13" s="338">
        <f>F7+F9+F11</f>
        <v>0</v>
      </c>
      <c r="G13" s="338">
        <f t="shared" si="3"/>
        <v>0</v>
      </c>
      <c r="H13" s="338">
        <f t="shared" si="3"/>
        <v>0</v>
      </c>
      <c r="I13" s="338">
        <f t="shared" si="3"/>
        <v>0</v>
      </c>
      <c r="J13" s="338">
        <f t="shared" si="3"/>
        <v>0</v>
      </c>
      <c r="K13" s="338">
        <f t="shared" si="3"/>
        <v>0</v>
      </c>
      <c r="L13" s="338">
        <f t="shared" si="3"/>
        <v>0</v>
      </c>
      <c r="M13" s="338">
        <f t="shared" si="3"/>
        <v>0</v>
      </c>
      <c r="N13" s="338">
        <f t="shared" si="3"/>
        <v>0</v>
      </c>
      <c r="O13" s="338">
        <f t="shared" si="0"/>
        <v>0</v>
      </c>
      <c r="P13" s="338">
        <v>0</v>
      </c>
      <c r="Q13" s="338">
        <f>P13+O13</f>
        <v>0</v>
      </c>
    </row>
    <row r="14" spans="1:18" ht="23.25" customHeight="1" thickBot="1">
      <c r="A14" s="842"/>
      <c r="B14" s="342" t="s">
        <v>2</v>
      </c>
      <c r="C14" s="343">
        <f>C12+C13</f>
        <v>0</v>
      </c>
      <c r="D14" s="343">
        <f>D12+D13</f>
        <v>4</v>
      </c>
      <c r="E14" s="343">
        <f>E12+E13</f>
        <v>25</v>
      </c>
      <c r="F14" s="343">
        <f>F12+F13</f>
        <v>41</v>
      </c>
      <c r="G14" s="343">
        <f t="shared" ref="G14:N14" si="4">SUM(G12:G13)</f>
        <v>0</v>
      </c>
      <c r="H14" s="343">
        <f t="shared" si="4"/>
        <v>0</v>
      </c>
      <c r="I14" s="343">
        <f t="shared" si="4"/>
        <v>0</v>
      </c>
      <c r="J14" s="343">
        <f t="shared" si="4"/>
        <v>0</v>
      </c>
      <c r="K14" s="343">
        <f t="shared" si="4"/>
        <v>0</v>
      </c>
      <c r="L14" s="343">
        <f t="shared" si="4"/>
        <v>0</v>
      </c>
      <c r="M14" s="343">
        <f t="shared" si="4"/>
        <v>0</v>
      </c>
      <c r="N14" s="343">
        <f t="shared" si="4"/>
        <v>0</v>
      </c>
      <c r="O14" s="343">
        <v>25</v>
      </c>
      <c r="P14" s="343">
        <v>45</v>
      </c>
      <c r="Q14" s="343">
        <f>P14+O14</f>
        <v>70</v>
      </c>
    </row>
    <row r="15" spans="1:18" ht="15.75" thickTop="1"/>
    <row r="16" spans="1:18" ht="15" customHeight="1"/>
  </sheetData>
  <mergeCells count="15">
    <mergeCell ref="A2:Q2"/>
    <mergeCell ref="A3:B3"/>
    <mergeCell ref="A4:A5"/>
    <mergeCell ref="B4:B5"/>
    <mergeCell ref="C4:D4"/>
    <mergeCell ref="E4:F4"/>
    <mergeCell ref="G4:H4"/>
    <mergeCell ref="I4:J4"/>
    <mergeCell ref="K4:L4"/>
    <mergeCell ref="M4:N4"/>
    <mergeCell ref="O4:Q4"/>
    <mergeCell ref="A6:A7"/>
    <mergeCell ref="A8:A9"/>
    <mergeCell ref="A10:A11"/>
    <mergeCell ref="A12:A14"/>
  </mergeCells>
  <printOptions horizontalCentered="1"/>
  <pageMargins left="0.75" right="0.75" top="1" bottom="1" header="0.5" footer="0.5"/>
  <pageSetup paperSize="9" scale="8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H11"/>
  <sheetViews>
    <sheetView rightToLeft="1" view="pageBreakPreview" zoomScaleSheetLayoutView="100" workbookViewId="0">
      <selection activeCell="C13" sqref="C13"/>
    </sheetView>
  </sheetViews>
  <sheetFormatPr defaultColWidth="9.140625" defaultRowHeight="15.75"/>
  <cols>
    <col min="1" max="1" width="23" style="125" customWidth="1"/>
    <col min="2" max="2" width="23.140625" style="125" customWidth="1"/>
    <col min="3" max="4" width="26" style="125" customWidth="1"/>
    <col min="5" max="5" width="5.140625" style="125" customWidth="1"/>
    <col min="6" max="16384" width="9.140625" style="125"/>
  </cols>
  <sheetData>
    <row r="1" spans="1:8" ht="18" customHeight="1">
      <c r="A1" s="350"/>
      <c r="B1" s="351"/>
      <c r="C1" s="351"/>
      <c r="D1" s="351"/>
      <c r="E1" s="351"/>
      <c r="F1" s="293"/>
      <c r="G1" s="293"/>
      <c r="H1" s="392"/>
    </row>
    <row r="2" spans="1:8" ht="22.5" customHeight="1">
      <c r="A2" s="858" t="s">
        <v>353</v>
      </c>
      <c r="B2" s="858"/>
      <c r="C2" s="858"/>
      <c r="D2" s="858"/>
    </row>
    <row r="3" spans="1:8" ht="24" customHeight="1" thickBot="1">
      <c r="A3" s="352" t="s">
        <v>354</v>
      </c>
      <c r="B3" s="352"/>
      <c r="C3" s="352"/>
      <c r="D3" s="352"/>
    </row>
    <row r="4" spans="1:8" s="330" customFormat="1" ht="30.75" customHeight="1" thickTop="1">
      <c r="A4" s="895" t="s">
        <v>24</v>
      </c>
      <c r="B4" s="873" t="s">
        <v>332</v>
      </c>
      <c r="C4" s="873"/>
      <c r="D4" s="873"/>
    </row>
    <row r="5" spans="1:8" s="330" customFormat="1" ht="30.75" customHeight="1" thickBot="1">
      <c r="A5" s="896"/>
      <c r="B5" s="369" t="s">
        <v>312</v>
      </c>
      <c r="C5" s="369" t="s">
        <v>316</v>
      </c>
      <c r="D5" s="369" t="s">
        <v>23</v>
      </c>
    </row>
    <row r="6" spans="1:8" s="330" customFormat="1" ht="30.75" customHeight="1">
      <c r="A6" s="151" t="s">
        <v>32</v>
      </c>
      <c r="B6" s="154">
        <v>1</v>
      </c>
      <c r="C6" s="154">
        <v>3</v>
      </c>
      <c r="D6" s="297">
        <f>SUM(B6:C6)</f>
        <v>4</v>
      </c>
    </row>
    <row r="7" spans="1:8" s="330" customFormat="1" ht="30.75" customHeight="1">
      <c r="A7" s="151" t="s">
        <v>348</v>
      </c>
      <c r="B7" s="152">
        <v>4</v>
      </c>
      <c r="C7" s="152">
        <v>0</v>
      </c>
      <c r="D7" s="297">
        <f t="shared" ref="D7:D8" si="0">SUM(B7:C7)</f>
        <v>4</v>
      </c>
    </row>
    <row r="8" spans="1:8" ht="30.75" customHeight="1" thickBot="1">
      <c r="A8" s="393" t="s">
        <v>44</v>
      </c>
      <c r="B8" s="384">
        <v>3</v>
      </c>
      <c r="C8" s="384">
        <v>7</v>
      </c>
      <c r="D8" s="297">
        <f t="shared" si="0"/>
        <v>10</v>
      </c>
    </row>
    <row r="9" spans="1:8" ht="30.75" customHeight="1" thickBot="1">
      <c r="A9" s="360" t="s">
        <v>23</v>
      </c>
      <c r="B9" s="394">
        <f>SUM(B6:B8)</f>
        <v>8</v>
      </c>
      <c r="C9" s="394">
        <f>SUM(C6:C8)</f>
        <v>10</v>
      </c>
      <c r="D9" s="394">
        <f>SUM(D6:D8)</f>
        <v>18</v>
      </c>
    </row>
    <row r="10" spans="1:8" ht="30.75" customHeight="1" thickTop="1">
      <c r="A10" s="362"/>
      <c r="B10" s="127"/>
      <c r="C10" s="127"/>
      <c r="D10" s="127"/>
    </row>
    <row r="11" spans="1:8" ht="15.75" customHeight="1">
      <c r="B11" s="127"/>
      <c r="C11" s="127"/>
      <c r="D11" s="127"/>
    </row>
  </sheetData>
  <mergeCells count="3">
    <mergeCell ref="A2:D2"/>
    <mergeCell ref="A4:A5"/>
    <mergeCell ref="B4:D4"/>
  </mergeCells>
  <printOptions horizontalCentered="1"/>
  <pageMargins left="0.39370078740157483" right="0.39370078740157483" top="0.78740157480314965" bottom="0.78740157480314965" header="0.78740157480314965" footer="0.78740157480314965"/>
  <pageSetup paperSize="9" scale="9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X16"/>
  <sheetViews>
    <sheetView rightToLeft="1" view="pageBreakPreview" zoomScaleSheetLayoutView="100" workbookViewId="0">
      <selection activeCell="C13" sqref="C13"/>
    </sheetView>
  </sheetViews>
  <sheetFormatPr defaultColWidth="9.140625" defaultRowHeight="15.75"/>
  <cols>
    <col min="1" max="1" width="15.85546875" style="125" customWidth="1"/>
    <col min="2" max="24" width="5.7109375" style="125" customWidth="1"/>
    <col min="25" max="16384" width="9.140625" style="125"/>
  </cols>
  <sheetData>
    <row r="2" spans="1:24" s="127" customFormat="1" ht="24.75" customHeight="1">
      <c r="A2" s="858" t="s">
        <v>355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8"/>
      <c r="M2" s="858"/>
      <c r="N2" s="858"/>
      <c r="O2" s="858"/>
      <c r="P2" s="858"/>
      <c r="Q2" s="858"/>
      <c r="R2" s="858"/>
      <c r="S2" s="858"/>
      <c r="T2" s="858"/>
      <c r="U2" s="858"/>
      <c r="V2" s="858"/>
      <c r="W2" s="858"/>
      <c r="X2" s="858"/>
    </row>
    <row r="3" spans="1:24" s="127" customFormat="1" ht="25.5" customHeight="1" thickBot="1">
      <c r="A3" s="859" t="s">
        <v>356</v>
      </c>
      <c r="B3" s="859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</row>
    <row r="4" spans="1:24" s="127" customFormat="1" ht="31.5" customHeight="1" thickTop="1">
      <c r="A4" s="895" t="s">
        <v>239</v>
      </c>
      <c r="B4" s="863" t="s">
        <v>240</v>
      </c>
      <c r="C4" s="863"/>
      <c r="D4" s="863" t="s">
        <v>241</v>
      </c>
      <c r="E4" s="863"/>
      <c r="F4" s="863" t="s">
        <v>242</v>
      </c>
      <c r="G4" s="863"/>
      <c r="H4" s="863" t="s">
        <v>243</v>
      </c>
      <c r="I4" s="863"/>
      <c r="J4" s="863" t="s">
        <v>186</v>
      </c>
      <c r="K4" s="863"/>
      <c r="L4" s="863" t="s">
        <v>187</v>
      </c>
      <c r="M4" s="863"/>
      <c r="N4" s="863" t="s">
        <v>188</v>
      </c>
      <c r="O4" s="863"/>
      <c r="P4" s="863" t="s">
        <v>189</v>
      </c>
      <c r="Q4" s="863"/>
      <c r="R4" s="863" t="s">
        <v>335</v>
      </c>
      <c r="S4" s="863"/>
      <c r="T4" s="863" t="s">
        <v>150</v>
      </c>
      <c r="U4" s="863"/>
      <c r="V4" s="873" t="s">
        <v>161</v>
      </c>
      <c r="W4" s="873"/>
      <c r="X4" s="873"/>
    </row>
    <row r="5" spans="1:24" s="127" customFormat="1" ht="26.25" customHeight="1" thickBot="1">
      <c r="A5" s="896"/>
      <c r="B5" s="369" t="s">
        <v>181</v>
      </c>
      <c r="C5" s="369" t="s">
        <v>313</v>
      </c>
      <c r="D5" s="369" t="s">
        <v>181</v>
      </c>
      <c r="E5" s="369" t="s">
        <v>313</v>
      </c>
      <c r="F5" s="369" t="s">
        <v>181</v>
      </c>
      <c r="G5" s="369" t="s">
        <v>313</v>
      </c>
      <c r="H5" s="369" t="s">
        <v>181</v>
      </c>
      <c r="I5" s="369" t="s">
        <v>313</v>
      </c>
      <c r="J5" s="369" t="s">
        <v>181</v>
      </c>
      <c r="K5" s="369" t="s">
        <v>313</v>
      </c>
      <c r="L5" s="369" t="s">
        <v>181</v>
      </c>
      <c r="M5" s="369" t="s">
        <v>313</v>
      </c>
      <c r="N5" s="369" t="s">
        <v>181</v>
      </c>
      <c r="O5" s="369" t="s">
        <v>313</v>
      </c>
      <c r="P5" s="369" t="s">
        <v>181</v>
      </c>
      <c r="Q5" s="369" t="s">
        <v>313</v>
      </c>
      <c r="R5" s="369" t="s">
        <v>181</v>
      </c>
      <c r="S5" s="369" t="s">
        <v>313</v>
      </c>
      <c r="T5" s="369" t="s">
        <v>181</v>
      </c>
      <c r="U5" s="369" t="s">
        <v>313</v>
      </c>
      <c r="V5" s="369" t="s">
        <v>181</v>
      </c>
      <c r="W5" s="369" t="s">
        <v>313</v>
      </c>
      <c r="X5" s="369" t="s">
        <v>2</v>
      </c>
    </row>
    <row r="6" spans="1:24" ht="33" customHeight="1">
      <c r="A6" s="311" t="s">
        <v>244</v>
      </c>
      <c r="B6" s="395">
        <v>0</v>
      </c>
      <c r="C6" s="395">
        <v>0</v>
      </c>
      <c r="D6" s="395">
        <v>0</v>
      </c>
      <c r="E6" s="395">
        <v>0</v>
      </c>
      <c r="F6" s="395">
        <v>0</v>
      </c>
      <c r="G6" s="395">
        <v>0</v>
      </c>
      <c r="H6" s="395">
        <v>0</v>
      </c>
      <c r="I6" s="395">
        <v>0</v>
      </c>
      <c r="J6" s="395">
        <v>0</v>
      </c>
      <c r="K6" s="395">
        <v>0</v>
      </c>
      <c r="L6" s="395">
        <v>2</v>
      </c>
      <c r="M6" s="395">
        <v>3</v>
      </c>
      <c r="N6" s="395">
        <v>0</v>
      </c>
      <c r="O6" s="395">
        <v>0</v>
      </c>
      <c r="P6" s="395">
        <v>0</v>
      </c>
      <c r="Q6" s="395">
        <v>0</v>
      </c>
      <c r="R6" s="395">
        <v>0</v>
      </c>
      <c r="S6" s="395">
        <v>0</v>
      </c>
      <c r="T6" s="395">
        <v>0</v>
      </c>
      <c r="U6" s="395">
        <v>0</v>
      </c>
      <c r="V6" s="395">
        <f>SUM(B6,D6,F6,H6,J6,L6,N6,P6,R6,T6)</f>
        <v>2</v>
      </c>
      <c r="W6" s="395">
        <f>SUM(C6,E6,G6,I6,K6,M6,O6,Q6,S6,U6)</f>
        <v>3</v>
      </c>
      <c r="X6" s="395">
        <f>SUM(V6:W6)</f>
        <v>5</v>
      </c>
    </row>
    <row r="7" spans="1:24" ht="33" customHeight="1">
      <c r="A7" s="314" t="s">
        <v>245</v>
      </c>
      <c r="B7" s="396">
        <v>0</v>
      </c>
      <c r="C7" s="396">
        <v>0</v>
      </c>
      <c r="D7" s="396">
        <v>0</v>
      </c>
      <c r="E7" s="396">
        <v>0</v>
      </c>
      <c r="F7" s="396">
        <v>0</v>
      </c>
      <c r="G7" s="396">
        <v>0</v>
      </c>
      <c r="H7" s="396">
        <v>0</v>
      </c>
      <c r="I7" s="396">
        <v>0</v>
      </c>
      <c r="J7" s="396">
        <v>0</v>
      </c>
      <c r="K7" s="396">
        <v>0</v>
      </c>
      <c r="L7" s="396">
        <v>2</v>
      </c>
      <c r="M7" s="396">
        <v>2</v>
      </c>
      <c r="N7" s="396">
        <v>0</v>
      </c>
      <c r="O7" s="396">
        <v>0</v>
      </c>
      <c r="P7" s="396">
        <v>0</v>
      </c>
      <c r="Q7" s="396">
        <v>0</v>
      </c>
      <c r="R7" s="396">
        <v>0</v>
      </c>
      <c r="S7" s="396">
        <v>0</v>
      </c>
      <c r="T7" s="396">
        <v>0</v>
      </c>
      <c r="U7" s="396">
        <v>0</v>
      </c>
      <c r="V7" s="396">
        <f t="shared" ref="V7:W10" si="0">SUM(B7,D7,F7,H7,J7,L7,N7,P7,R7,T7)</f>
        <v>2</v>
      </c>
      <c r="W7" s="396">
        <f t="shared" si="0"/>
        <v>2</v>
      </c>
      <c r="X7" s="396">
        <f t="shared" ref="X7:X10" si="1">SUM(V7:W7)</f>
        <v>4</v>
      </c>
    </row>
    <row r="8" spans="1:24" ht="33" customHeight="1">
      <c r="A8" s="314" t="s">
        <v>336</v>
      </c>
      <c r="B8" s="396">
        <v>0</v>
      </c>
      <c r="C8" s="396">
        <v>0</v>
      </c>
      <c r="D8" s="396">
        <v>0</v>
      </c>
      <c r="E8" s="396">
        <v>0</v>
      </c>
      <c r="F8" s="396">
        <v>1</v>
      </c>
      <c r="G8" s="396">
        <v>0</v>
      </c>
      <c r="H8" s="396">
        <v>0</v>
      </c>
      <c r="I8" s="396">
        <v>0</v>
      </c>
      <c r="J8" s="396">
        <v>0</v>
      </c>
      <c r="K8" s="396">
        <v>0</v>
      </c>
      <c r="L8" s="396">
        <v>0</v>
      </c>
      <c r="M8" s="396">
        <v>0</v>
      </c>
      <c r="N8" s="396">
        <v>0</v>
      </c>
      <c r="O8" s="396">
        <v>0</v>
      </c>
      <c r="P8" s="396">
        <v>0</v>
      </c>
      <c r="Q8" s="396">
        <v>0</v>
      </c>
      <c r="R8" s="396">
        <v>0</v>
      </c>
      <c r="S8" s="396">
        <v>0</v>
      </c>
      <c r="T8" s="396">
        <v>0</v>
      </c>
      <c r="U8" s="396">
        <v>0</v>
      </c>
      <c r="V8" s="396">
        <f t="shared" si="0"/>
        <v>1</v>
      </c>
      <c r="W8" s="396">
        <f t="shared" si="0"/>
        <v>0</v>
      </c>
      <c r="X8" s="396">
        <f t="shared" si="1"/>
        <v>1</v>
      </c>
    </row>
    <row r="9" spans="1:24" ht="33" customHeight="1">
      <c r="A9" s="314" t="s">
        <v>247</v>
      </c>
      <c r="B9" s="396">
        <v>0</v>
      </c>
      <c r="C9" s="396">
        <v>0</v>
      </c>
      <c r="D9" s="396">
        <v>0</v>
      </c>
      <c r="E9" s="396">
        <v>0</v>
      </c>
      <c r="F9" s="396">
        <v>0</v>
      </c>
      <c r="G9" s="396">
        <v>0</v>
      </c>
      <c r="H9" s="396">
        <v>0</v>
      </c>
      <c r="I9" s="396">
        <v>1</v>
      </c>
      <c r="J9" s="396">
        <v>1</v>
      </c>
      <c r="K9" s="396">
        <v>1</v>
      </c>
      <c r="L9" s="396">
        <v>0</v>
      </c>
      <c r="M9" s="396">
        <v>1</v>
      </c>
      <c r="N9" s="396">
        <v>0</v>
      </c>
      <c r="O9" s="396">
        <v>0</v>
      </c>
      <c r="P9" s="396">
        <v>0</v>
      </c>
      <c r="Q9" s="396">
        <v>0</v>
      </c>
      <c r="R9" s="396">
        <v>0</v>
      </c>
      <c r="S9" s="396">
        <v>0</v>
      </c>
      <c r="T9" s="396">
        <v>0</v>
      </c>
      <c r="U9" s="396">
        <v>0</v>
      </c>
      <c r="V9" s="396">
        <f t="shared" si="0"/>
        <v>1</v>
      </c>
      <c r="W9" s="396">
        <f t="shared" si="0"/>
        <v>3</v>
      </c>
      <c r="X9" s="396">
        <f t="shared" si="1"/>
        <v>4</v>
      </c>
    </row>
    <row r="10" spans="1:24" ht="33" customHeight="1" thickBot="1">
      <c r="A10" s="397" t="s">
        <v>248</v>
      </c>
      <c r="B10" s="398">
        <v>1</v>
      </c>
      <c r="C10" s="398">
        <v>2</v>
      </c>
      <c r="D10" s="398">
        <v>1</v>
      </c>
      <c r="E10" s="398">
        <v>0</v>
      </c>
      <c r="F10" s="398">
        <v>0</v>
      </c>
      <c r="G10" s="398">
        <v>0</v>
      </c>
      <c r="H10" s="398">
        <v>0</v>
      </c>
      <c r="I10" s="398">
        <v>0</v>
      </c>
      <c r="J10" s="398">
        <v>0</v>
      </c>
      <c r="K10" s="398">
        <v>0</v>
      </c>
      <c r="L10" s="398">
        <v>0</v>
      </c>
      <c r="M10" s="398">
        <v>0</v>
      </c>
      <c r="N10" s="398">
        <v>0</v>
      </c>
      <c r="O10" s="398">
        <v>0</v>
      </c>
      <c r="P10" s="398">
        <v>0</v>
      </c>
      <c r="Q10" s="398">
        <v>0</v>
      </c>
      <c r="R10" s="398">
        <v>0</v>
      </c>
      <c r="S10" s="398">
        <v>0</v>
      </c>
      <c r="T10" s="398">
        <v>0</v>
      </c>
      <c r="U10" s="398">
        <v>0</v>
      </c>
      <c r="V10" s="398">
        <f t="shared" si="0"/>
        <v>2</v>
      </c>
      <c r="W10" s="398">
        <f t="shared" si="0"/>
        <v>2</v>
      </c>
      <c r="X10" s="398">
        <f t="shared" si="1"/>
        <v>4</v>
      </c>
    </row>
    <row r="11" spans="1:24" ht="33" customHeight="1" thickBot="1">
      <c r="A11" s="316" t="s">
        <v>23</v>
      </c>
      <c r="B11" s="399">
        <f>SUM(B6:B10)</f>
        <v>1</v>
      </c>
      <c r="C11" s="399">
        <f t="shared" ref="C11:X11" si="2">SUM(C6:C10)</f>
        <v>2</v>
      </c>
      <c r="D11" s="399">
        <f t="shared" si="2"/>
        <v>1</v>
      </c>
      <c r="E11" s="399">
        <f t="shared" si="2"/>
        <v>0</v>
      </c>
      <c r="F11" s="399">
        <f t="shared" si="2"/>
        <v>1</v>
      </c>
      <c r="G11" s="399">
        <f t="shared" si="2"/>
        <v>0</v>
      </c>
      <c r="H11" s="399">
        <f t="shared" si="2"/>
        <v>0</v>
      </c>
      <c r="I11" s="399">
        <f t="shared" si="2"/>
        <v>1</v>
      </c>
      <c r="J11" s="399">
        <f t="shared" si="2"/>
        <v>1</v>
      </c>
      <c r="K11" s="399">
        <f t="shared" si="2"/>
        <v>1</v>
      </c>
      <c r="L11" s="399">
        <f t="shared" si="2"/>
        <v>4</v>
      </c>
      <c r="M11" s="399">
        <f t="shared" si="2"/>
        <v>6</v>
      </c>
      <c r="N11" s="399">
        <f t="shared" si="2"/>
        <v>0</v>
      </c>
      <c r="O11" s="399">
        <f t="shared" si="2"/>
        <v>0</v>
      </c>
      <c r="P11" s="399">
        <f t="shared" si="2"/>
        <v>0</v>
      </c>
      <c r="Q11" s="399">
        <f t="shared" si="2"/>
        <v>0</v>
      </c>
      <c r="R11" s="399">
        <f t="shared" si="2"/>
        <v>0</v>
      </c>
      <c r="S11" s="399">
        <f t="shared" si="2"/>
        <v>0</v>
      </c>
      <c r="T11" s="399">
        <f t="shared" si="2"/>
        <v>0</v>
      </c>
      <c r="U11" s="399">
        <f t="shared" si="2"/>
        <v>0</v>
      </c>
      <c r="V11" s="399">
        <f t="shared" si="2"/>
        <v>8</v>
      </c>
      <c r="W11" s="399">
        <f t="shared" si="2"/>
        <v>10</v>
      </c>
      <c r="X11" s="399">
        <f t="shared" si="2"/>
        <v>18</v>
      </c>
    </row>
    <row r="12" spans="1:24" ht="30.75" customHeight="1" thickTop="1"/>
    <row r="14" spans="1:24" ht="15.75" customHeight="1"/>
    <row r="15" spans="1:24" ht="15.75" customHeight="1"/>
    <row r="16" spans="1:24" ht="15.75" customHeight="1"/>
  </sheetData>
  <mergeCells count="14">
    <mergeCell ref="P4:Q4"/>
    <mergeCell ref="R4:S4"/>
    <mergeCell ref="T4:U4"/>
    <mergeCell ref="V4:X4"/>
    <mergeCell ref="A2:X2"/>
    <mergeCell ref="A3:B3"/>
    <mergeCell ref="A4:A5"/>
    <mergeCell ref="B4:C4"/>
    <mergeCell ref="D4:E4"/>
    <mergeCell ref="F4:G4"/>
    <mergeCell ref="H4:I4"/>
    <mergeCell ref="J4:K4"/>
    <mergeCell ref="L4:M4"/>
    <mergeCell ref="N4:O4"/>
  </mergeCells>
  <printOptions horizontalCentered="1"/>
  <pageMargins left="0.75" right="0.75" top="1" bottom="1" header="0.5" footer="0.5"/>
  <pageSetup paperSize="9" scale="8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Q8"/>
  <sheetViews>
    <sheetView rightToLeft="1" view="pageBreakPreview" zoomScale="85" zoomScaleSheetLayoutView="85" workbookViewId="0">
      <selection activeCell="A11" sqref="A11"/>
    </sheetView>
  </sheetViews>
  <sheetFormatPr defaultColWidth="9.140625" defaultRowHeight="15"/>
  <cols>
    <col min="1" max="1" width="11.85546875" style="147" customWidth="1"/>
    <col min="2" max="5" width="6.7109375" style="147" customWidth="1"/>
    <col min="6" max="17" width="8.7109375" style="147" customWidth="1"/>
    <col min="18" max="21" width="9.140625" style="147"/>
    <col min="22" max="22" width="1.42578125" style="147" customWidth="1"/>
    <col min="23" max="16384" width="9.140625" style="147"/>
  </cols>
  <sheetData>
    <row r="1" spans="1:17" s="305" customFormat="1" ht="28.5" customHeight="1">
      <c r="A1" s="858" t="s">
        <v>357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8"/>
      <c r="N1" s="858"/>
      <c r="O1" s="858"/>
      <c r="P1" s="858"/>
      <c r="Q1" s="858"/>
    </row>
    <row r="2" spans="1:17" s="305" customFormat="1" ht="24.75" customHeight="1" thickBot="1">
      <c r="A2" s="148" t="s">
        <v>358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s="305" customFormat="1" ht="36" customHeight="1" thickTop="1">
      <c r="A3" s="897" t="s">
        <v>24</v>
      </c>
      <c r="B3" s="899" t="s">
        <v>119</v>
      </c>
      <c r="C3" s="899"/>
      <c r="D3" s="899"/>
      <c r="E3" s="899"/>
      <c r="F3" s="884" t="s">
        <v>9</v>
      </c>
      <c r="G3" s="884"/>
      <c r="H3" s="884"/>
      <c r="I3" s="884" t="s">
        <v>120</v>
      </c>
      <c r="J3" s="884"/>
      <c r="K3" s="884"/>
      <c r="L3" s="884" t="s">
        <v>121</v>
      </c>
      <c r="M3" s="884"/>
      <c r="N3" s="884"/>
      <c r="O3" s="884" t="s">
        <v>122</v>
      </c>
      <c r="P3" s="884"/>
      <c r="Q3" s="884"/>
    </row>
    <row r="4" spans="1:17" s="305" customFormat="1" ht="59.25" customHeight="1" thickBot="1">
      <c r="A4" s="898"/>
      <c r="B4" s="400" t="s">
        <v>123</v>
      </c>
      <c r="C4" s="401" t="s">
        <v>124</v>
      </c>
      <c r="D4" s="401" t="s">
        <v>125</v>
      </c>
      <c r="E4" s="401" t="s">
        <v>126</v>
      </c>
      <c r="F4" s="402" t="s">
        <v>16</v>
      </c>
      <c r="G4" s="402" t="s">
        <v>17</v>
      </c>
      <c r="H4" s="402" t="s">
        <v>18</v>
      </c>
      <c r="I4" s="402" t="s">
        <v>16</v>
      </c>
      <c r="J4" s="402" t="s">
        <v>17</v>
      </c>
      <c r="K4" s="402" t="s">
        <v>18</v>
      </c>
      <c r="L4" s="402" t="s">
        <v>16</v>
      </c>
      <c r="M4" s="402" t="s">
        <v>17</v>
      </c>
      <c r="N4" s="402" t="s">
        <v>18</v>
      </c>
      <c r="O4" s="402" t="s">
        <v>16</v>
      </c>
      <c r="P4" s="402" t="s">
        <v>17</v>
      </c>
      <c r="Q4" s="402" t="s">
        <v>18</v>
      </c>
    </row>
    <row r="5" spans="1:17" s="305" customFormat="1" ht="42" customHeight="1">
      <c r="A5" s="403" t="s">
        <v>359</v>
      </c>
      <c r="B5" s="404">
        <v>2</v>
      </c>
      <c r="C5" s="404">
        <v>0</v>
      </c>
      <c r="D5" s="405" t="s">
        <v>128</v>
      </c>
      <c r="E5" s="405" t="s">
        <v>128</v>
      </c>
      <c r="F5" s="143">
        <v>3</v>
      </c>
      <c r="G5" s="143">
        <v>4</v>
      </c>
      <c r="H5" s="143">
        <v>7</v>
      </c>
      <c r="I5" s="143">
        <v>0</v>
      </c>
      <c r="J5" s="143">
        <v>0</v>
      </c>
      <c r="K5" s="143">
        <v>0</v>
      </c>
      <c r="L5" s="143">
        <v>0</v>
      </c>
      <c r="M5" s="143">
        <v>0</v>
      </c>
      <c r="N5" s="143">
        <v>0</v>
      </c>
      <c r="O5" s="143">
        <v>3</v>
      </c>
      <c r="P5" s="143">
        <v>4</v>
      </c>
      <c r="Q5" s="143">
        <v>7</v>
      </c>
    </row>
    <row r="6" spans="1:17" s="407" customFormat="1" ht="42" customHeight="1" thickBot="1">
      <c r="A6" s="406" t="s">
        <v>37</v>
      </c>
      <c r="B6" s="402">
        <v>12</v>
      </c>
      <c r="C6" s="402">
        <v>0</v>
      </c>
      <c r="D6" s="402">
        <v>0</v>
      </c>
      <c r="E6" s="402">
        <v>0</v>
      </c>
      <c r="F6" s="402">
        <v>9</v>
      </c>
      <c r="G6" s="402">
        <v>14</v>
      </c>
      <c r="H6" s="402">
        <v>23</v>
      </c>
      <c r="I6" s="402">
        <v>0</v>
      </c>
      <c r="J6" s="402">
        <v>0</v>
      </c>
      <c r="K6" s="402">
        <v>0</v>
      </c>
      <c r="L6" s="402">
        <v>0</v>
      </c>
      <c r="M6" s="402">
        <v>0</v>
      </c>
      <c r="N6" s="402">
        <v>0</v>
      </c>
      <c r="O6" s="402">
        <v>9</v>
      </c>
      <c r="P6" s="402">
        <v>14</v>
      </c>
      <c r="Q6" s="402">
        <v>23</v>
      </c>
    </row>
    <row r="7" spans="1:17" s="407" customFormat="1" ht="42" customHeight="1" thickBot="1">
      <c r="A7" s="408" t="s">
        <v>23</v>
      </c>
      <c r="B7" s="409">
        <f>B5+B6</f>
        <v>14</v>
      </c>
      <c r="C7" s="409">
        <f>C5+C6</f>
        <v>0</v>
      </c>
      <c r="D7" s="409">
        <v>0</v>
      </c>
      <c r="E7" s="409">
        <v>0</v>
      </c>
      <c r="F7" s="409">
        <f>F5+F6</f>
        <v>12</v>
      </c>
      <c r="G7" s="409">
        <f>G5+G6</f>
        <v>18</v>
      </c>
      <c r="H7" s="409">
        <f>H5+H6</f>
        <v>30</v>
      </c>
      <c r="I7" s="409">
        <f>I5+I6</f>
        <v>0</v>
      </c>
      <c r="J7" s="409">
        <v>0</v>
      </c>
      <c r="K7" s="409">
        <v>0</v>
      </c>
      <c r="L7" s="409">
        <v>0</v>
      </c>
      <c r="M7" s="409">
        <v>0</v>
      </c>
      <c r="N7" s="409">
        <v>0</v>
      </c>
      <c r="O7" s="409">
        <f>O5+O6</f>
        <v>12</v>
      </c>
      <c r="P7" s="409">
        <f>P5+P6</f>
        <v>18</v>
      </c>
      <c r="Q7" s="409">
        <f>Q5+Q6</f>
        <v>30</v>
      </c>
    </row>
    <row r="8" spans="1:17" ht="15.75" thickTop="1">
      <c r="A8" s="319"/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</row>
  </sheetData>
  <mergeCells count="7">
    <mergeCell ref="A1:Q1"/>
    <mergeCell ref="A3:A4"/>
    <mergeCell ref="B3:E3"/>
    <mergeCell ref="F3:H3"/>
    <mergeCell ref="I3:K3"/>
    <mergeCell ref="L3:N3"/>
    <mergeCell ref="O3:Q3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0"/>
  <sheetViews>
    <sheetView rightToLeft="1" view="pageBreakPreview" zoomScaleNormal="100" zoomScaleSheetLayoutView="100" workbookViewId="0">
      <selection activeCell="P14" sqref="P14"/>
    </sheetView>
  </sheetViews>
  <sheetFormatPr defaultRowHeight="12.75"/>
  <cols>
    <col min="1" max="1" width="12.28515625" customWidth="1"/>
    <col min="2" max="20" width="7.7109375" customWidth="1"/>
  </cols>
  <sheetData>
    <row r="1" spans="1:20" ht="18">
      <c r="A1" s="692" t="s">
        <v>111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  <c r="Q1" s="692"/>
      <c r="R1" s="692"/>
      <c r="S1" s="692"/>
      <c r="T1" s="692"/>
    </row>
    <row r="2" spans="1:20" ht="18.75" thickBot="1">
      <c r="A2" s="693" t="s">
        <v>54</v>
      </c>
      <c r="B2" s="693"/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3"/>
      <c r="Q2" s="693"/>
      <c r="R2" s="693"/>
      <c r="S2" s="693"/>
      <c r="T2" s="693"/>
    </row>
    <row r="3" spans="1:20" ht="26.25" customHeight="1" thickTop="1">
      <c r="A3" s="694" t="s">
        <v>24</v>
      </c>
      <c r="B3" s="685" t="s">
        <v>50</v>
      </c>
      <c r="C3" s="688" t="s">
        <v>5</v>
      </c>
      <c r="D3" s="699"/>
      <c r="E3" s="699"/>
      <c r="F3" s="699"/>
      <c r="G3" s="699"/>
      <c r="H3" s="699"/>
      <c r="I3" s="688" t="s">
        <v>28</v>
      </c>
      <c r="J3" s="699"/>
      <c r="K3" s="699"/>
      <c r="L3" s="699"/>
      <c r="M3" s="699"/>
      <c r="N3" s="699"/>
      <c r="O3" s="699"/>
      <c r="P3" s="699"/>
      <c r="Q3" s="699"/>
      <c r="R3" s="690" t="s">
        <v>29</v>
      </c>
      <c r="S3" s="699"/>
      <c r="T3" s="699"/>
    </row>
    <row r="4" spans="1:20" ht="27.75" customHeight="1">
      <c r="A4" s="695"/>
      <c r="B4" s="697"/>
      <c r="C4" s="679" t="s">
        <v>8</v>
      </c>
      <c r="D4" s="700"/>
      <c r="E4" s="700"/>
      <c r="F4" s="679" t="s">
        <v>30</v>
      </c>
      <c r="G4" s="679"/>
      <c r="H4" s="679"/>
      <c r="I4" s="679" t="s">
        <v>10</v>
      </c>
      <c r="J4" s="701"/>
      <c r="K4" s="701"/>
      <c r="L4" s="679" t="s">
        <v>11</v>
      </c>
      <c r="M4" s="679"/>
      <c r="N4" s="679"/>
      <c r="O4" s="679" t="s">
        <v>31</v>
      </c>
      <c r="P4" s="679"/>
      <c r="Q4" s="679"/>
      <c r="R4" s="700"/>
      <c r="S4" s="700"/>
      <c r="T4" s="700"/>
    </row>
    <row r="5" spans="1:20" ht="30.75" customHeight="1" thickBot="1">
      <c r="A5" s="696"/>
      <c r="B5" s="698"/>
      <c r="C5" s="35" t="s">
        <v>14</v>
      </c>
      <c r="D5" s="35" t="s">
        <v>15</v>
      </c>
      <c r="E5" s="35" t="s">
        <v>2</v>
      </c>
      <c r="F5" s="35" t="s">
        <v>16</v>
      </c>
      <c r="G5" s="35" t="s">
        <v>17</v>
      </c>
      <c r="H5" s="35" t="s">
        <v>18</v>
      </c>
      <c r="I5" s="35" t="s">
        <v>16</v>
      </c>
      <c r="J5" s="35" t="s">
        <v>17</v>
      </c>
      <c r="K5" s="35" t="s">
        <v>18</v>
      </c>
      <c r="L5" s="35" t="s">
        <v>16</v>
      </c>
      <c r="M5" s="35" t="s">
        <v>17</v>
      </c>
      <c r="N5" s="35" t="s">
        <v>18</v>
      </c>
      <c r="O5" s="35" t="s">
        <v>16</v>
      </c>
      <c r="P5" s="35" t="s">
        <v>17</v>
      </c>
      <c r="Q5" s="35" t="s">
        <v>18</v>
      </c>
      <c r="R5" s="35" t="s">
        <v>16</v>
      </c>
      <c r="S5" s="35" t="s">
        <v>17</v>
      </c>
      <c r="T5" s="35" t="s">
        <v>18</v>
      </c>
    </row>
    <row r="6" spans="1:20" ht="30.75" customHeight="1">
      <c r="A6" s="29" t="s">
        <v>32</v>
      </c>
      <c r="B6" s="3">
        <v>1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46</v>
      </c>
      <c r="K6" s="3">
        <f>SUM(I6:J6)</f>
        <v>46</v>
      </c>
      <c r="L6" s="3">
        <v>0</v>
      </c>
      <c r="M6" s="3">
        <v>121</v>
      </c>
      <c r="N6" s="3">
        <f>SUM(L6:M6)</f>
        <v>121</v>
      </c>
      <c r="O6" s="3">
        <v>0</v>
      </c>
      <c r="P6" s="3">
        <v>11</v>
      </c>
      <c r="Q6" s="3">
        <f>SUM(O6:P6)</f>
        <v>11</v>
      </c>
      <c r="R6" s="3">
        <v>1</v>
      </c>
      <c r="S6" s="3">
        <v>3</v>
      </c>
      <c r="T6" s="3">
        <f>SUM(R6:S6)</f>
        <v>4</v>
      </c>
    </row>
    <row r="7" spans="1:20" ht="30.75" customHeight="1">
      <c r="A7" s="30" t="s">
        <v>72</v>
      </c>
      <c r="B7" s="27">
        <v>1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27">
        <v>14</v>
      </c>
      <c r="J7" s="27">
        <v>0</v>
      </c>
      <c r="K7" s="3">
        <f t="shared" ref="K7:K8" si="0">SUM(I7:J7)</f>
        <v>14</v>
      </c>
      <c r="L7" s="27">
        <v>75</v>
      </c>
      <c r="M7" s="27">
        <v>0</v>
      </c>
      <c r="N7" s="3">
        <f t="shared" ref="N7:N8" si="1">SUM(L7:M7)</f>
        <v>75</v>
      </c>
      <c r="O7" s="27">
        <v>7</v>
      </c>
      <c r="P7" s="27">
        <v>6</v>
      </c>
      <c r="Q7" s="3">
        <f t="shared" ref="Q7:Q8" si="2">SUM(O7:P7)</f>
        <v>13</v>
      </c>
      <c r="R7" s="27">
        <v>4</v>
      </c>
      <c r="S7" s="27">
        <v>0</v>
      </c>
      <c r="T7" s="3">
        <f t="shared" ref="T7:T8" si="3">SUM(R7:S7)</f>
        <v>4</v>
      </c>
    </row>
    <row r="8" spans="1:20" ht="39" customHeight="1" thickBot="1">
      <c r="A8" s="13" t="s">
        <v>44</v>
      </c>
      <c r="B8" s="27">
        <v>3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110</v>
      </c>
      <c r="J8" s="27">
        <v>161</v>
      </c>
      <c r="K8" s="27">
        <f t="shared" si="0"/>
        <v>271</v>
      </c>
      <c r="L8" s="27">
        <v>335</v>
      </c>
      <c r="M8" s="27">
        <v>399</v>
      </c>
      <c r="N8" s="27">
        <f t="shared" si="1"/>
        <v>734</v>
      </c>
      <c r="O8" s="27">
        <v>18</v>
      </c>
      <c r="P8" s="27">
        <v>28</v>
      </c>
      <c r="Q8" s="27">
        <f t="shared" si="2"/>
        <v>46</v>
      </c>
      <c r="R8" s="27">
        <v>3</v>
      </c>
      <c r="S8" s="27">
        <v>7</v>
      </c>
      <c r="T8" s="27">
        <f t="shared" si="3"/>
        <v>10</v>
      </c>
    </row>
    <row r="9" spans="1:20" ht="39" customHeight="1" thickBot="1">
      <c r="A9" s="14" t="s">
        <v>23</v>
      </c>
      <c r="B9" s="24">
        <f>SUM(B6:B8)</f>
        <v>5</v>
      </c>
      <c r="C9" s="24">
        <f t="shared" ref="C9:T9" si="4">SUM(C6:C8)</f>
        <v>0</v>
      </c>
      <c r="D9" s="24">
        <f t="shared" si="4"/>
        <v>0</v>
      </c>
      <c r="E9" s="24">
        <f t="shared" si="4"/>
        <v>0</v>
      </c>
      <c r="F9" s="24">
        <f t="shared" si="4"/>
        <v>0</v>
      </c>
      <c r="G9" s="24">
        <f t="shared" si="4"/>
        <v>0</v>
      </c>
      <c r="H9" s="24">
        <f t="shared" si="4"/>
        <v>0</v>
      </c>
      <c r="I9" s="24">
        <f t="shared" si="4"/>
        <v>124</v>
      </c>
      <c r="J9" s="24">
        <f t="shared" si="4"/>
        <v>207</v>
      </c>
      <c r="K9" s="24">
        <f t="shared" si="4"/>
        <v>331</v>
      </c>
      <c r="L9" s="24">
        <f t="shared" si="4"/>
        <v>410</v>
      </c>
      <c r="M9" s="24">
        <f t="shared" si="4"/>
        <v>520</v>
      </c>
      <c r="N9" s="24">
        <f t="shared" si="4"/>
        <v>930</v>
      </c>
      <c r="O9" s="24">
        <f t="shared" si="4"/>
        <v>25</v>
      </c>
      <c r="P9" s="24">
        <f t="shared" si="4"/>
        <v>45</v>
      </c>
      <c r="Q9" s="24">
        <f t="shared" si="4"/>
        <v>70</v>
      </c>
      <c r="R9" s="24">
        <f t="shared" si="4"/>
        <v>8</v>
      </c>
      <c r="S9" s="24">
        <f t="shared" si="4"/>
        <v>10</v>
      </c>
      <c r="T9" s="24">
        <f t="shared" si="4"/>
        <v>18</v>
      </c>
    </row>
    <row r="10" spans="1:20" ht="13.5" thickTop="1"/>
  </sheetData>
  <mergeCells count="12">
    <mergeCell ref="L4:N4"/>
    <mergeCell ref="O4:Q4"/>
    <mergeCell ref="A1:T1"/>
    <mergeCell ref="A2:T2"/>
    <mergeCell ref="A3:A5"/>
    <mergeCell ref="B3:B5"/>
    <mergeCell ref="C3:H3"/>
    <mergeCell ref="I3:Q3"/>
    <mergeCell ref="R3:T4"/>
    <mergeCell ref="C4:E4"/>
    <mergeCell ref="F4:H4"/>
    <mergeCell ref="I4:K4"/>
  </mergeCells>
  <printOptions horizontalCentered="1"/>
  <pageMargins left="0.39370078740157499" right="0.39370078740157499" top="1" bottom="0.643700787" header="1" footer="0.643700787"/>
  <pageSetup paperSize="9" scale="85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5:Q13"/>
  <sheetViews>
    <sheetView rightToLeft="1" view="pageBreakPreview" zoomScale="85" zoomScaleSheetLayoutView="85" workbookViewId="0">
      <selection activeCell="A11" sqref="A11"/>
    </sheetView>
  </sheetViews>
  <sheetFormatPr defaultColWidth="9.140625" defaultRowHeight="15"/>
  <cols>
    <col min="1" max="1" width="18.42578125" style="147" customWidth="1"/>
    <col min="2" max="2" width="8.85546875" style="147" customWidth="1"/>
    <col min="3" max="6" width="8.7109375" style="147" customWidth="1"/>
    <col min="7" max="17" width="8" style="147" customWidth="1"/>
    <col min="18" max="18" width="6.28515625" style="147" customWidth="1"/>
    <col min="19" max="22" width="9.140625" style="147"/>
    <col min="23" max="23" width="1.42578125" style="147" customWidth="1"/>
    <col min="24" max="26" width="9.140625" style="147"/>
    <col min="27" max="27" width="7.140625" style="147" customWidth="1"/>
    <col min="28" max="16384" width="9.140625" style="147"/>
  </cols>
  <sheetData>
    <row r="5" spans="1:17" s="305" customFormat="1" ht="39.75" customHeight="1">
      <c r="A5" s="858" t="s">
        <v>360</v>
      </c>
      <c r="B5" s="858"/>
      <c r="C5" s="858"/>
      <c r="D5" s="858"/>
      <c r="E5" s="858"/>
      <c r="F5" s="858"/>
      <c r="G5" s="858"/>
      <c r="H5" s="858"/>
      <c r="I5" s="858"/>
      <c r="J5" s="858"/>
      <c r="K5" s="858"/>
      <c r="L5" s="858"/>
      <c r="M5" s="858"/>
      <c r="N5" s="858"/>
      <c r="O5" s="858"/>
      <c r="P5" s="858"/>
      <c r="Q5" s="858"/>
    </row>
    <row r="6" spans="1:17" s="305" customFormat="1" ht="26.25" customHeight="1" thickBot="1">
      <c r="A6" s="148" t="s">
        <v>361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</row>
    <row r="7" spans="1:17" s="305" customFormat="1" ht="30.75" customHeight="1" thickTop="1">
      <c r="A7" s="900" t="s">
        <v>362</v>
      </c>
      <c r="B7" s="902" t="s">
        <v>119</v>
      </c>
      <c r="C7" s="902"/>
      <c r="D7" s="902"/>
      <c r="E7" s="902"/>
      <c r="F7" s="903" t="s">
        <v>9</v>
      </c>
      <c r="G7" s="903"/>
      <c r="H7" s="903"/>
      <c r="I7" s="903" t="s">
        <v>120</v>
      </c>
      <c r="J7" s="903"/>
      <c r="K7" s="903"/>
      <c r="L7" s="903" t="s">
        <v>121</v>
      </c>
      <c r="M7" s="903"/>
      <c r="N7" s="903"/>
      <c r="O7" s="903" t="s">
        <v>122</v>
      </c>
      <c r="P7" s="903"/>
      <c r="Q7" s="903"/>
    </row>
    <row r="8" spans="1:17" s="305" customFormat="1" ht="56.25" customHeight="1" thickBot="1">
      <c r="A8" s="901"/>
      <c r="B8" s="410" t="s">
        <v>123</v>
      </c>
      <c r="C8" s="411" t="s">
        <v>124</v>
      </c>
      <c r="D8" s="411" t="s">
        <v>125</v>
      </c>
      <c r="E8" s="411" t="s">
        <v>126</v>
      </c>
      <c r="F8" s="412" t="s">
        <v>16</v>
      </c>
      <c r="G8" s="412" t="s">
        <v>17</v>
      </c>
      <c r="H8" s="412" t="s">
        <v>18</v>
      </c>
      <c r="I8" s="412" t="s">
        <v>16</v>
      </c>
      <c r="J8" s="412" t="s">
        <v>17</v>
      </c>
      <c r="K8" s="412" t="s">
        <v>18</v>
      </c>
      <c r="L8" s="412" t="s">
        <v>16</v>
      </c>
      <c r="M8" s="412" t="s">
        <v>17</v>
      </c>
      <c r="N8" s="412" t="s">
        <v>18</v>
      </c>
      <c r="O8" s="412" t="s">
        <v>16</v>
      </c>
      <c r="P8" s="412" t="s">
        <v>17</v>
      </c>
      <c r="Q8" s="412" t="s">
        <v>18</v>
      </c>
    </row>
    <row r="9" spans="1:17" ht="30.75" customHeight="1">
      <c r="A9" s="413" t="s">
        <v>147</v>
      </c>
      <c r="B9" s="340">
        <v>3</v>
      </c>
      <c r="C9" s="340">
        <v>0</v>
      </c>
      <c r="D9" s="340">
        <v>0</v>
      </c>
      <c r="E9" s="340">
        <v>0</v>
      </c>
      <c r="F9" s="340">
        <v>2</v>
      </c>
      <c r="G9" s="340">
        <v>4</v>
      </c>
      <c r="H9" s="340">
        <v>6</v>
      </c>
      <c r="I9" s="340">
        <v>0</v>
      </c>
      <c r="J9" s="340">
        <v>0</v>
      </c>
      <c r="K9" s="340">
        <v>0</v>
      </c>
      <c r="L9" s="340">
        <v>0</v>
      </c>
      <c r="M9" s="340">
        <v>0</v>
      </c>
      <c r="N9" s="340">
        <v>0</v>
      </c>
      <c r="O9" s="340">
        <v>2</v>
      </c>
      <c r="P9" s="340">
        <v>4</v>
      </c>
      <c r="Q9" s="340">
        <v>6</v>
      </c>
    </row>
    <row r="10" spans="1:17" ht="30.75" customHeight="1">
      <c r="A10" s="414" t="s">
        <v>363</v>
      </c>
      <c r="B10" s="415">
        <v>2</v>
      </c>
      <c r="C10" s="415">
        <v>0</v>
      </c>
      <c r="D10" s="340">
        <v>0</v>
      </c>
      <c r="E10" s="340">
        <v>0</v>
      </c>
      <c r="F10" s="415">
        <v>2</v>
      </c>
      <c r="G10" s="340">
        <v>1</v>
      </c>
      <c r="H10" s="340">
        <v>3</v>
      </c>
      <c r="I10" s="340">
        <v>0</v>
      </c>
      <c r="J10" s="340">
        <v>0</v>
      </c>
      <c r="K10" s="340">
        <v>0</v>
      </c>
      <c r="L10" s="340">
        <v>0</v>
      </c>
      <c r="M10" s="340">
        <v>0</v>
      </c>
      <c r="N10" s="340">
        <v>0</v>
      </c>
      <c r="O10" s="415">
        <v>2</v>
      </c>
      <c r="P10" s="415">
        <v>1</v>
      </c>
      <c r="Q10" s="415">
        <v>3</v>
      </c>
    </row>
    <row r="11" spans="1:17" ht="30.75" customHeight="1" thickBot="1">
      <c r="A11" s="397" t="s">
        <v>139</v>
      </c>
      <c r="B11" s="391">
        <v>9</v>
      </c>
      <c r="C11" s="391">
        <v>0</v>
      </c>
      <c r="D11" s="340">
        <v>0</v>
      </c>
      <c r="E11" s="340">
        <v>0</v>
      </c>
      <c r="F11" s="391">
        <v>8</v>
      </c>
      <c r="G11" s="340">
        <v>13</v>
      </c>
      <c r="H11" s="340">
        <v>21</v>
      </c>
      <c r="I11" s="340">
        <v>0</v>
      </c>
      <c r="J11" s="340">
        <v>0</v>
      </c>
      <c r="K11" s="340">
        <v>0</v>
      </c>
      <c r="L11" s="340">
        <v>0</v>
      </c>
      <c r="M11" s="340">
        <v>0</v>
      </c>
      <c r="N11" s="340">
        <v>0</v>
      </c>
      <c r="O11" s="391">
        <v>8</v>
      </c>
      <c r="P11" s="391">
        <v>13</v>
      </c>
      <c r="Q11" s="391">
        <v>21</v>
      </c>
    </row>
    <row r="12" spans="1:17" ht="30.75" customHeight="1" thickBot="1">
      <c r="A12" s="316" t="s">
        <v>23</v>
      </c>
      <c r="B12" s="416">
        <f t="shared" ref="B12:G12" si="0">SUM(B9:B11)</f>
        <v>14</v>
      </c>
      <c r="C12" s="416">
        <f t="shared" si="0"/>
        <v>0</v>
      </c>
      <c r="D12" s="416">
        <f t="shared" si="0"/>
        <v>0</v>
      </c>
      <c r="E12" s="416">
        <f t="shared" si="0"/>
        <v>0</v>
      </c>
      <c r="F12" s="416">
        <f t="shared" si="0"/>
        <v>12</v>
      </c>
      <c r="G12" s="416">
        <f t="shared" si="0"/>
        <v>18</v>
      </c>
      <c r="H12" s="416">
        <f t="shared" ref="H12" si="1">SUM(F12:G12)</f>
        <v>30</v>
      </c>
      <c r="I12" s="416">
        <f t="shared" ref="I12:Q12" si="2">SUM(I9:I11)</f>
        <v>0</v>
      </c>
      <c r="J12" s="416">
        <f t="shared" si="2"/>
        <v>0</v>
      </c>
      <c r="K12" s="416">
        <f t="shared" si="2"/>
        <v>0</v>
      </c>
      <c r="L12" s="416">
        <f t="shared" si="2"/>
        <v>0</v>
      </c>
      <c r="M12" s="416">
        <f t="shared" si="2"/>
        <v>0</v>
      </c>
      <c r="N12" s="416">
        <f t="shared" si="2"/>
        <v>0</v>
      </c>
      <c r="O12" s="416">
        <f t="shared" si="2"/>
        <v>12</v>
      </c>
      <c r="P12" s="416">
        <f t="shared" si="2"/>
        <v>18</v>
      </c>
      <c r="Q12" s="416">
        <f t="shared" si="2"/>
        <v>30</v>
      </c>
    </row>
    <row r="13" spans="1:17" ht="30.75" customHeight="1" thickTop="1"/>
  </sheetData>
  <mergeCells count="7">
    <mergeCell ref="A5:Q5"/>
    <mergeCell ref="A7:A8"/>
    <mergeCell ref="B7:E7"/>
    <mergeCell ref="F7:H7"/>
    <mergeCell ref="I7:K7"/>
    <mergeCell ref="L7:N7"/>
    <mergeCell ref="O7:Q7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5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29"/>
  <sheetViews>
    <sheetView rightToLeft="1" view="pageBreakPreview" zoomScaleSheetLayoutView="100" workbookViewId="0">
      <selection activeCell="A11" sqref="A11:A13"/>
    </sheetView>
  </sheetViews>
  <sheetFormatPr defaultColWidth="9.140625" defaultRowHeight="15"/>
  <cols>
    <col min="1" max="1" width="11.28515625" style="329" customWidth="1"/>
    <col min="2" max="2" width="11.42578125" style="329" customWidth="1"/>
    <col min="3" max="11" width="11.140625" style="329" customWidth="1"/>
    <col min="12" max="16384" width="9.140625" style="329"/>
  </cols>
  <sheetData>
    <row r="1" spans="1:12" ht="47.25" customHeight="1">
      <c r="A1" s="904" t="s">
        <v>364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328"/>
    </row>
    <row r="2" spans="1:12" ht="26.25" customHeight="1" thickBot="1">
      <c r="A2" s="883" t="s">
        <v>365</v>
      </c>
      <c r="B2" s="883"/>
      <c r="C2" s="371"/>
      <c r="D2" s="371"/>
      <c r="E2" s="371"/>
      <c r="F2" s="371"/>
      <c r="G2" s="371"/>
      <c r="H2" s="371"/>
      <c r="I2" s="371"/>
      <c r="J2" s="371"/>
      <c r="K2" s="371"/>
      <c r="L2" s="372"/>
    </row>
    <row r="3" spans="1:12" ht="23.25" customHeight="1" thickTop="1">
      <c r="A3" s="884" t="s">
        <v>24</v>
      </c>
      <c r="B3" s="884" t="s">
        <v>340</v>
      </c>
      <c r="C3" s="853" t="s">
        <v>258</v>
      </c>
      <c r="D3" s="853"/>
      <c r="E3" s="853" t="s">
        <v>259</v>
      </c>
      <c r="F3" s="853"/>
      <c r="G3" s="853" t="s">
        <v>260</v>
      </c>
      <c r="H3" s="853"/>
      <c r="I3" s="853" t="s">
        <v>23</v>
      </c>
      <c r="J3" s="853"/>
      <c r="K3" s="853"/>
      <c r="L3" s="328"/>
    </row>
    <row r="4" spans="1:12" ht="20.25" customHeight="1" thickBot="1">
      <c r="A4" s="885"/>
      <c r="B4" s="885"/>
      <c r="C4" s="130" t="s">
        <v>312</v>
      </c>
      <c r="D4" s="130" t="s">
        <v>313</v>
      </c>
      <c r="E4" s="130" t="s">
        <v>312</v>
      </c>
      <c r="F4" s="130" t="s">
        <v>313</v>
      </c>
      <c r="G4" s="130" t="s">
        <v>312</v>
      </c>
      <c r="H4" s="130" t="s">
        <v>313</v>
      </c>
      <c r="I4" s="130" t="s">
        <v>312</v>
      </c>
      <c r="J4" s="130" t="s">
        <v>313</v>
      </c>
      <c r="K4" s="130" t="s">
        <v>2</v>
      </c>
      <c r="L4" s="289"/>
    </row>
    <row r="5" spans="1:12" ht="19.5" customHeight="1">
      <c r="A5" s="841" t="s">
        <v>33</v>
      </c>
      <c r="B5" s="294" t="s">
        <v>163</v>
      </c>
      <c r="C5" s="338">
        <v>5</v>
      </c>
      <c r="D5" s="338">
        <v>8</v>
      </c>
      <c r="E5" s="338">
        <v>0</v>
      </c>
      <c r="F5" s="338">
        <v>0</v>
      </c>
      <c r="G5" s="338">
        <v>0</v>
      </c>
      <c r="H5" s="338">
        <v>0</v>
      </c>
      <c r="I5" s="338">
        <f>SUM(C5,E5,G5)</f>
        <v>5</v>
      </c>
      <c r="J5" s="338">
        <f>SUM(D5,F5,H5)</f>
        <v>8</v>
      </c>
      <c r="K5" s="338">
        <f>SUM(I5:J5)</f>
        <v>13</v>
      </c>
      <c r="L5" s="378"/>
    </row>
    <row r="6" spans="1:12" ht="19.5" customHeight="1">
      <c r="A6" s="841"/>
      <c r="B6" s="294" t="s">
        <v>164</v>
      </c>
      <c r="C6" s="338">
        <v>5</v>
      </c>
      <c r="D6" s="338">
        <v>8</v>
      </c>
      <c r="E6" s="338">
        <v>20</v>
      </c>
      <c r="F6" s="338">
        <v>8</v>
      </c>
      <c r="G6" s="338">
        <v>0</v>
      </c>
      <c r="H6" s="338">
        <v>2</v>
      </c>
      <c r="I6" s="338">
        <f t="shared" ref="I6:J25" si="0">SUM(C6,E6,G6)</f>
        <v>25</v>
      </c>
      <c r="J6" s="338">
        <f t="shared" si="0"/>
        <v>18</v>
      </c>
      <c r="K6" s="338">
        <f t="shared" ref="K6:K25" si="1">SUM(I6:J6)</f>
        <v>43</v>
      </c>
      <c r="L6" s="378"/>
    </row>
    <row r="7" spans="1:12" ht="19.5" customHeight="1">
      <c r="A7" s="841"/>
      <c r="B7" s="294" t="s">
        <v>165</v>
      </c>
      <c r="C7" s="338">
        <v>0</v>
      </c>
      <c r="D7" s="338">
        <v>0</v>
      </c>
      <c r="E7" s="338">
        <v>0</v>
      </c>
      <c r="F7" s="338">
        <v>0</v>
      </c>
      <c r="G7" s="338">
        <v>0</v>
      </c>
      <c r="H7" s="338">
        <v>0</v>
      </c>
      <c r="I7" s="338">
        <f t="shared" si="0"/>
        <v>0</v>
      </c>
      <c r="J7" s="338">
        <f t="shared" si="0"/>
        <v>0</v>
      </c>
      <c r="K7" s="338">
        <f t="shared" si="1"/>
        <v>0</v>
      </c>
      <c r="L7" s="378"/>
    </row>
    <row r="8" spans="1:12" ht="19.5" customHeight="1">
      <c r="A8" s="841" t="s">
        <v>37</v>
      </c>
      <c r="B8" s="294" t="s">
        <v>163</v>
      </c>
      <c r="C8" s="338">
        <v>384</v>
      </c>
      <c r="D8" s="338">
        <v>80</v>
      </c>
      <c r="E8" s="338">
        <v>0</v>
      </c>
      <c r="F8" s="338">
        <v>0</v>
      </c>
      <c r="G8" s="338">
        <v>0</v>
      </c>
      <c r="H8" s="338">
        <v>0</v>
      </c>
      <c r="I8" s="338">
        <f t="shared" si="0"/>
        <v>384</v>
      </c>
      <c r="J8" s="338">
        <f t="shared" si="0"/>
        <v>80</v>
      </c>
      <c r="K8" s="338">
        <f t="shared" si="1"/>
        <v>464</v>
      </c>
      <c r="L8" s="378"/>
    </row>
    <row r="9" spans="1:12" ht="19.5" customHeight="1">
      <c r="A9" s="841"/>
      <c r="B9" s="294" t="s">
        <v>164</v>
      </c>
      <c r="C9" s="338">
        <v>318</v>
      </c>
      <c r="D9" s="338">
        <v>67</v>
      </c>
      <c r="E9" s="338">
        <v>562</v>
      </c>
      <c r="F9" s="338">
        <v>110</v>
      </c>
      <c r="G9" s="338">
        <v>151</v>
      </c>
      <c r="H9" s="338">
        <v>72</v>
      </c>
      <c r="I9" s="338">
        <f t="shared" si="0"/>
        <v>1031</v>
      </c>
      <c r="J9" s="338">
        <f t="shared" si="0"/>
        <v>249</v>
      </c>
      <c r="K9" s="338">
        <f t="shared" si="1"/>
        <v>1280</v>
      </c>
      <c r="L9" s="378"/>
    </row>
    <row r="10" spans="1:12" ht="19.5" customHeight="1">
      <c r="A10" s="841"/>
      <c r="B10" s="294" t="s">
        <v>165</v>
      </c>
      <c r="C10" s="338">
        <v>78</v>
      </c>
      <c r="D10" s="338">
        <v>20</v>
      </c>
      <c r="E10" s="338">
        <v>0</v>
      </c>
      <c r="F10" s="338">
        <v>13</v>
      </c>
      <c r="G10" s="338">
        <v>0</v>
      </c>
      <c r="H10" s="338">
        <v>5</v>
      </c>
      <c r="I10" s="338">
        <f t="shared" si="0"/>
        <v>78</v>
      </c>
      <c r="J10" s="338">
        <f t="shared" si="0"/>
        <v>38</v>
      </c>
      <c r="K10" s="338">
        <f t="shared" si="1"/>
        <v>116</v>
      </c>
      <c r="L10" s="378"/>
    </row>
    <row r="11" spans="1:12" ht="19.5" customHeight="1">
      <c r="A11" s="841" t="s">
        <v>35</v>
      </c>
      <c r="B11" s="294" t="s">
        <v>163</v>
      </c>
      <c r="C11" s="338">
        <v>0</v>
      </c>
      <c r="D11" s="338">
        <v>198</v>
      </c>
      <c r="E11" s="338">
        <v>0</v>
      </c>
      <c r="F11" s="338">
        <v>0</v>
      </c>
      <c r="G11" s="338">
        <v>0</v>
      </c>
      <c r="H11" s="338">
        <v>0</v>
      </c>
      <c r="I11" s="338">
        <f t="shared" si="0"/>
        <v>0</v>
      </c>
      <c r="J11" s="338">
        <f t="shared" si="0"/>
        <v>198</v>
      </c>
      <c r="K11" s="338">
        <f t="shared" si="1"/>
        <v>198</v>
      </c>
      <c r="L11" s="378"/>
    </row>
    <row r="12" spans="1:12" ht="19.5" customHeight="1">
      <c r="A12" s="841"/>
      <c r="B12" s="294" t="s">
        <v>164</v>
      </c>
      <c r="C12" s="338">
        <v>0</v>
      </c>
      <c r="D12" s="338">
        <v>154</v>
      </c>
      <c r="E12" s="338">
        <v>0</v>
      </c>
      <c r="F12" s="338">
        <v>148</v>
      </c>
      <c r="G12" s="338">
        <v>0</v>
      </c>
      <c r="H12" s="338">
        <v>118</v>
      </c>
      <c r="I12" s="338">
        <f t="shared" si="0"/>
        <v>0</v>
      </c>
      <c r="J12" s="338">
        <f t="shared" si="0"/>
        <v>420</v>
      </c>
      <c r="K12" s="338">
        <f t="shared" si="1"/>
        <v>420</v>
      </c>
      <c r="L12" s="378"/>
    </row>
    <row r="13" spans="1:12" ht="19.5" customHeight="1">
      <c r="A13" s="841"/>
      <c r="B13" s="294" t="s">
        <v>165</v>
      </c>
      <c r="C13" s="338">
        <v>0</v>
      </c>
      <c r="D13" s="338">
        <v>8</v>
      </c>
      <c r="E13" s="338">
        <v>0</v>
      </c>
      <c r="F13" s="338">
        <v>2</v>
      </c>
      <c r="G13" s="338">
        <v>0</v>
      </c>
      <c r="H13" s="338">
        <v>0</v>
      </c>
      <c r="I13" s="338">
        <f t="shared" si="0"/>
        <v>0</v>
      </c>
      <c r="J13" s="338">
        <f t="shared" si="0"/>
        <v>10</v>
      </c>
      <c r="K13" s="338">
        <f t="shared" si="1"/>
        <v>10</v>
      </c>
      <c r="L13" s="378"/>
    </row>
    <row r="14" spans="1:12" ht="19.5" customHeight="1">
      <c r="A14" s="841" t="s">
        <v>366</v>
      </c>
      <c r="B14" s="294" t="s">
        <v>163</v>
      </c>
      <c r="C14" s="338">
        <v>261</v>
      </c>
      <c r="D14" s="338">
        <v>36</v>
      </c>
      <c r="E14" s="338">
        <v>0</v>
      </c>
      <c r="F14" s="338">
        <v>0</v>
      </c>
      <c r="G14" s="338">
        <v>0</v>
      </c>
      <c r="H14" s="338">
        <v>0</v>
      </c>
      <c r="I14" s="338">
        <f t="shared" si="0"/>
        <v>261</v>
      </c>
      <c r="J14" s="338">
        <f t="shared" si="0"/>
        <v>36</v>
      </c>
      <c r="K14" s="338">
        <f t="shared" si="1"/>
        <v>297</v>
      </c>
      <c r="L14" s="378"/>
    </row>
    <row r="15" spans="1:12" ht="19.5" customHeight="1">
      <c r="A15" s="841"/>
      <c r="B15" s="294" t="s">
        <v>164</v>
      </c>
      <c r="C15" s="338">
        <v>261</v>
      </c>
      <c r="D15" s="338">
        <v>36</v>
      </c>
      <c r="E15" s="338">
        <v>174</v>
      </c>
      <c r="F15" s="338">
        <v>27</v>
      </c>
      <c r="G15" s="338">
        <v>40</v>
      </c>
      <c r="H15" s="338">
        <v>10</v>
      </c>
      <c r="I15" s="338">
        <f t="shared" si="0"/>
        <v>475</v>
      </c>
      <c r="J15" s="338">
        <f t="shared" si="0"/>
        <v>73</v>
      </c>
      <c r="K15" s="338">
        <f t="shared" si="1"/>
        <v>548</v>
      </c>
      <c r="L15" s="378"/>
    </row>
    <row r="16" spans="1:12" ht="19.5" customHeight="1">
      <c r="A16" s="841"/>
      <c r="B16" s="294" t="s">
        <v>165</v>
      </c>
      <c r="C16" s="338">
        <v>0</v>
      </c>
      <c r="D16" s="338">
        <v>0</v>
      </c>
      <c r="E16" s="338">
        <v>0</v>
      </c>
      <c r="F16" s="338">
        <v>0</v>
      </c>
      <c r="G16" s="338">
        <v>0</v>
      </c>
      <c r="H16" s="338">
        <v>0</v>
      </c>
      <c r="I16" s="338">
        <f t="shared" si="0"/>
        <v>0</v>
      </c>
      <c r="J16" s="338">
        <f t="shared" si="0"/>
        <v>0</v>
      </c>
      <c r="K16" s="338">
        <f t="shared" si="1"/>
        <v>0</v>
      </c>
      <c r="L16" s="378"/>
    </row>
    <row r="17" spans="1:12" ht="19.5" customHeight="1">
      <c r="A17" s="841" t="s">
        <v>367</v>
      </c>
      <c r="B17" s="294" t="s">
        <v>163</v>
      </c>
      <c r="C17" s="338">
        <v>270</v>
      </c>
      <c r="D17" s="338">
        <v>28</v>
      </c>
      <c r="E17" s="338">
        <v>0</v>
      </c>
      <c r="F17" s="338">
        <v>0</v>
      </c>
      <c r="G17" s="338">
        <v>0</v>
      </c>
      <c r="H17" s="338">
        <v>0</v>
      </c>
      <c r="I17" s="338">
        <f t="shared" si="0"/>
        <v>270</v>
      </c>
      <c r="J17" s="338">
        <f t="shared" si="0"/>
        <v>28</v>
      </c>
      <c r="K17" s="338">
        <f t="shared" si="1"/>
        <v>298</v>
      </c>
      <c r="L17" s="378"/>
    </row>
    <row r="18" spans="1:12" ht="19.5" customHeight="1">
      <c r="A18" s="841"/>
      <c r="B18" s="294" t="s">
        <v>164</v>
      </c>
      <c r="C18" s="338">
        <v>270</v>
      </c>
      <c r="D18" s="338">
        <v>28</v>
      </c>
      <c r="E18" s="338">
        <v>375</v>
      </c>
      <c r="F18" s="338">
        <v>37</v>
      </c>
      <c r="G18" s="338">
        <v>110</v>
      </c>
      <c r="H18" s="338">
        <v>40</v>
      </c>
      <c r="I18" s="338">
        <f t="shared" si="0"/>
        <v>755</v>
      </c>
      <c r="J18" s="338">
        <f t="shared" si="0"/>
        <v>105</v>
      </c>
      <c r="K18" s="338">
        <f t="shared" si="1"/>
        <v>860</v>
      </c>
      <c r="L18" s="378"/>
    </row>
    <row r="19" spans="1:12" ht="19.5" customHeight="1">
      <c r="A19" s="841"/>
      <c r="B19" s="294" t="s">
        <v>165</v>
      </c>
      <c r="C19" s="338">
        <v>0</v>
      </c>
      <c r="D19" s="338">
        <v>0</v>
      </c>
      <c r="E19" s="338">
        <v>0</v>
      </c>
      <c r="F19" s="338">
        <v>0</v>
      </c>
      <c r="G19" s="338">
        <v>0</v>
      </c>
      <c r="H19" s="338">
        <v>0</v>
      </c>
      <c r="I19" s="338">
        <f t="shared" si="0"/>
        <v>0</v>
      </c>
      <c r="J19" s="338">
        <f t="shared" si="0"/>
        <v>0</v>
      </c>
      <c r="K19" s="338">
        <f t="shared" si="1"/>
        <v>0</v>
      </c>
      <c r="L19" s="378"/>
    </row>
    <row r="20" spans="1:12" ht="19.5" customHeight="1">
      <c r="A20" s="841" t="s">
        <v>279</v>
      </c>
      <c r="B20" s="294" t="s">
        <v>163</v>
      </c>
      <c r="C20" s="338">
        <v>0</v>
      </c>
      <c r="D20" s="338">
        <v>76</v>
      </c>
      <c r="E20" s="338">
        <v>0</v>
      </c>
      <c r="F20" s="338">
        <v>0</v>
      </c>
      <c r="G20" s="338">
        <v>0</v>
      </c>
      <c r="H20" s="338">
        <v>0</v>
      </c>
      <c r="I20" s="338">
        <f t="shared" si="0"/>
        <v>0</v>
      </c>
      <c r="J20" s="338">
        <f t="shared" si="0"/>
        <v>76</v>
      </c>
      <c r="K20" s="338">
        <f t="shared" si="1"/>
        <v>76</v>
      </c>
      <c r="L20" s="378"/>
    </row>
    <row r="21" spans="1:12" ht="19.5" customHeight="1">
      <c r="A21" s="841"/>
      <c r="B21" s="294" t="s">
        <v>164</v>
      </c>
      <c r="C21" s="338">
        <v>58</v>
      </c>
      <c r="D21" s="338">
        <v>76</v>
      </c>
      <c r="E21" s="338">
        <v>83</v>
      </c>
      <c r="F21" s="338">
        <v>35</v>
      </c>
      <c r="G21" s="338">
        <v>12</v>
      </c>
      <c r="H21" s="338">
        <v>52</v>
      </c>
      <c r="I21" s="338">
        <f t="shared" si="0"/>
        <v>153</v>
      </c>
      <c r="J21" s="338">
        <f t="shared" si="0"/>
        <v>163</v>
      </c>
      <c r="K21" s="338">
        <f t="shared" si="1"/>
        <v>316</v>
      </c>
      <c r="L21" s="378"/>
    </row>
    <row r="22" spans="1:12" ht="19.5" customHeight="1" thickBot="1">
      <c r="A22" s="866"/>
      <c r="B22" s="417" t="s">
        <v>165</v>
      </c>
      <c r="C22" s="391">
        <v>0</v>
      </c>
      <c r="D22" s="391">
        <v>0</v>
      </c>
      <c r="E22" s="391">
        <v>0</v>
      </c>
      <c r="F22" s="391">
        <v>0</v>
      </c>
      <c r="G22" s="391">
        <v>0</v>
      </c>
      <c r="H22" s="391">
        <v>0</v>
      </c>
      <c r="I22" s="391">
        <f t="shared" si="0"/>
        <v>0</v>
      </c>
      <c r="J22" s="391">
        <f t="shared" si="0"/>
        <v>0</v>
      </c>
      <c r="K22" s="391">
        <f t="shared" si="1"/>
        <v>0</v>
      </c>
      <c r="L22" s="378"/>
    </row>
    <row r="23" spans="1:12" ht="19.5" customHeight="1">
      <c r="A23" s="840" t="s">
        <v>23</v>
      </c>
      <c r="B23" s="298" t="s">
        <v>163</v>
      </c>
      <c r="C23" s="415">
        <f>SUM(C5,C8,C11,C14,C17,C20)</f>
        <v>920</v>
      </c>
      <c r="D23" s="415">
        <f t="shared" ref="D23:H23" si="2">SUM(D5,D8,D11,D14,D17,D20)</f>
        <v>426</v>
      </c>
      <c r="E23" s="415">
        <f t="shared" si="2"/>
        <v>0</v>
      </c>
      <c r="F23" s="415">
        <f t="shared" si="2"/>
        <v>0</v>
      </c>
      <c r="G23" s="415">
        <f t="shared" si="2"/>
        <v>0</v>
      </c>
      <c r="H23" s="415">
        <f t="shared" si="2"/>
        <v>0</v>
      </c>
      <c r="I23" s="415">
        <f t="shared" si="0"/>
        <v>920</v>
      </c>
      <c r="J23" s="415">
        <f t="shared" si="0"/>
        <v>426</v>
      </c>
      <c r="K23" s="415">
        <f t="shared" si="1"/>
        <v>1346</v>
      </c>
    </row>
    <row r="24" spans="1:12" ht="19.5" customHeight="1">
      <c r="A24" s="841"/>
      <c r="B24" s="294" t="s">
        <v>164</v>
      </c>
      <c r="C24" s="338">
        <f t="shared" ref="C24:H25" si="3">SUM(C6,C9,C12,C15,C18,C21)</f>
        <v>912</v>
      </c>
      <c r="D24" s="338">
        <f t="shared" si="3"/>
        <v>369</v>
      </c>
      <c r="E24" s="338">
        <f t="shared" si="3"/>
        <v>1214</v>
      </c>
      <c r="F24" s="338">
        <f t="shared" si="3"/>
        <v>365</v>
      </c>
      <c r="G24" s="338">
        <f t="shared" si="3"/>
        <v>313</v>
      </c>
      <c r="H24" s="338">
        <f t="shared" si="3"/>
        <v>294</v>
      </c>
      <c r="I24" s="338">
        <f t="shared" si="0"/>
        <v>2439</v>
      </c>
      <c r="J24" s="338">
        <f t="shared" si="0"/>
        <v>1028</v>
      </c>
      <c r="K24" s="338">
        <f t="shared" si="1"/>
        <v>3467</v>
      </c>
    </row>
    <row r="25" spans="1:12" ht="19.5" customHeight="1" thickBot="1">
      <c r="A25" s="842"/>
      <c r="B25" s="418" t="s">
        <v>165</v>
      </c>
      <c r="C25" s="343">
        <f t="shared" si="3"/>
        <v>78</v>
      </c>
      <c r="D25" s="343">
        <f t="shared" si="3"/>
        <v>28</v>
      </c>
      <c r="E25" s="343">
        <f t="shared" si="3"/>
        <v>0</v>
      </c>
      <c r="F25" s="343">
        <f t="shared" si="3"/>
        <v>15</v>
      </c>
      <c r="G25" s="343">
        <f t="shared" si="3"/>
        <v>0</v>
      </c>
      <c r="H25" s="343">
        <f t="shared" si="3"/>
        <v>5</v>
      </c>
      <c r="I25" s="343">
        <f t="shared" si="0"/>
        <v>78</v>
      </c>
      <c r="J25" s="343">
        <f t="shared" si="0"/>
        <v>48</v>
      </c>
      <c r="K25" s="343">
        <f t="shared" si="1"/>
        <v>126</v>
      </c>
    </row>
    <row r="26" spans="1:12" ht="15.75" thickTop="1"/>
    <row r="27" spans="1:12">
      <c r="B27" s="378"/>
    </row>
    <row r="28" spans="1:12">
      <c r="B28" s="378"/>
    </row>
    <row r="29" spans="1:12">
      <c r="B29" s="378"/>
    </row>
  </sheetData>
  <mergeCells count="15">
    <mergeCell ref="A1:K1"/>
    <mergeCell ref="A2:B2"/>
    <mergeCell ref="A3:A4"/>
    <mergeCell ref="B3:B4"/>
    <mergeCell ref="C3:D3"/>
    <mergeCell ref="E3:F3"/>
    <mergeCell ref="G3:H3"/>
    <mergeCell ref="I3:K3"/>
    <mergeCell ref="A23:A25"/>
    <mergeCell ref="A5:A7"/>
    <mergeCell ref="A8:A10"/>
    <mergeCell ref="A11:A13"/>
    <mergeCell ref="A14:A16"/>
    <mergeCell ref="A17:A19"/>
    <mergeCell ref="A20:A22"/>
  </mergeCells>
  <printOptions horizontalCentered="1"/>
  <pageMargins left="1.75" right="1.75" top="1" bottom="1" header="0.5" footer="0.5"/>
  <pageSetup paperSize="9" scale="8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U12"/>
  <sheetViews>
    <sheetView rightToLeft="1" view="pageBreakPreview" zoomScaleSheetLayoutView="100" workbookViewId="0">
      <selection activeCell="A11" sqref="A11"/>
    </sheetView>
  </sheetViews>
  <sheetFormatPr defaultColWidth="9.140625" defaultRowHeight="15"/>
  <cols>
    <col min="1" max="1" width="16.140625" style="147" customWidth="1"/>
    <col min="2" max="10" width="11.140625" style="319" customWidth="1"/>
    <col min="11" max="19" width="9.140625" style="147"/>
    <col min="20" max="20" width="1.5703125" style="147" bestFit="1" customWidth="1"/>
    <col min="21" max="16384" width="9.140625" style="147"/>
  </cols>
  <sheetData>
    <row r="1" spans="1:21" s="305" customFormat="1" ht="42" customHeight="1">
      <c r="A1" s="851" t="s">
        <v>368</v>
      </c>
      <c r="B1" s="851"/>
      <c r="C1" s="851"/>
      <c r="D1" s="851"/>
      <c r="E1" s="851"/>
      <c r="F1" s="851"/>
      <c r="G1" s="851"/>
      <c r="H1" s="851"/>
      <c r="I1" s="851"/>
      <c r="J1" s="851"/>
      <c r="K1" s="303"/>
      <c r="L1" s="303"/>
      <c r="M1" s="304"/>
      <c r="N1" s="304"/>
      <c r="O1" s="303"/>
      <c r="P1" s="303"/>
      <c r="Q1" s="304"/>
      <c r="R1" s="304"/>
      <c r="S1" s="304"/>
      <c r="T1" s="303"/>
    </row>
    <row r="2" spans="1:21" s="305" customFormat="1" ht="22.5" customHeight="1" thickBot="1">
      <c r="A2" s="852" t="s">
        <v>369</v>
      </c>
      <c r="B2" s="852"/>
      <c r="C2" s="306"/>
      <c r="D2" s="307"/>
      <c r="E2" s="306"/>
      <c r="F2" s="306"/>
      <c r="G2" s="306"/>
      <c r="H2" s="306"/>
      <c r="I2" s="308"/>
      <c r="J2" s="308"/>
      <c r="K2" s="303"/>
      <c r="L2" s="303"/>
      <c r="M2" s="304"/>
      <c r="N2" s="304"/>
      <c r="O2" s="303"/>
      <c r="P2" s="303"/>
      <c r="Q2" s="304"/>
      <c r="R2" s="304"/>
      <c r="S2" s="304"/>
    </row>
    <row r="3" spans="1:21" s="309" customFormat="1" ht="46.5" customHeight="1" thickTop="1">
      <c r="A3" s="742" t="s">
        <v>93</v>
      </c>
      <c r="B3" s="853" t="s">
        <v>258</v>
      </c>
      <c r="C3" s="853"/>
      <c r="D3" s="853" t="s">
        <v>259</v>
      </c>
      <c r="E3" s="853"/>
      <c r="F3" s="853" t="s">
        <v>260</v>
      </c>
      <c r="G3" s="853"/>
      <c r="H3" s="853" t="s">
        <v>23</v>
      </c>
      <c r="I3" s="853"/>
      <c r="J3" s="853"/>
      <c r="M3" s="379"/>
    </row>
    <row r="4" spans="1:21" s="309" customFormat="1" ht="46.5" customHeight="1" thickBot="1">
      <c r="A4" s="850"/>
      <c r="B4" s="130" t="s">
        <v>181</v>
      </c>
      <c r="C4" s="130" t="s">
        <v>316</v>
      </c>
      <c r="D4" s="130" t="s">
        <v>181</v>
      </c>
      <c r="E4" s="130" t="s">
        <v>316</v>
      </c>
      <c r="F4" s="130" t="s">
        <v>181</v>
      </c>
      <c r="G4" s="130" t="s">
        <v>316</v>
      </c>
      <c r="H4" s="130" t="s">
        <v>181</v>
      </c>
      <c r="I4" s="130" t="s">
        <v>316</v>
      </c>
      <c r="J4" s="130" t="s">
        <v>2</v>
      </c>
    </row>
    <row r="5" spans="1:21" s="309" customFormat="1" ht="46.5" customHeight="1">
      <c r="A5" s="314" t="s">
        <v>37</v>
      </c>
      <c r="B5" s="138">
        <v>12</v>
      </c>
      <c r="C5" s="138">
        <v>6</v>
      </c>
      <c r="D5" s="138">
        <v>1</v>
      </c>
      <c r="E5" s="138">
        <v>5</v>
      </c>
      <c r="F5" s="138">
        <v>1</v>
      </c>
      <c r="G5" s="138">
        <v>7</v>
      </c>
      <c r="H5" s="142">
        <f t="shared" ref="H5:I7" si="0">SUM(B5,D5,F5)</f>
        <v>14</v>
      </c>
      <c r="I5" s="142">
        <f t="shared" si="0"/>
        <v>18</v>
      </c>
      <c r="J5" s="142">
        <f t="shared" ref="J5:J7" si="1">SUM(H5:I5)</f>
        <v>32</v>
      </c>
    </row>
    <row r="6" spans="1:21" ht="46.5" customHeight="1" thickBot="1">
      <c r="A6" s="314" t="s">
        <v>35</v>
      </c>
      <c r="B6" s="295">
        <v>0</v>
      </c>
      <c r="C6" s="295">
        <v>36</v>
      </c>
      <c r="D6" s="295">
        <v>0</v>
      </c>
      <c r="E6" s="295">
        <v>0</v>
      </c>
      <c r="F6" s="295">
        <v>0</v>
      </c>
      <c r="G6" s="295">
        <v>0</v>
      </c>
      <c r="H6" s="142">
        <f t="shared" si="0"/>
        <v>0</v>
      </c>
      <c r="I6" s="142">
        <f t="shared" si="0"/>
        <v>36</v>
      </c>
      <c r="J6" s="142">
        <f t="shared" si="1"/>
        <v>36</v>
      </c>
    </row>
    <row r="7" spans="1:21" ht="46.5" customHeight="1" thickBot="1">
      <c r="A7" s="316" t="s">
        <v>23</v>
      </c>
      <c r="B7" s="326">
        <f t="shared" ref="B7:G7" si="2">SUM(B5:B6)</f>
        <v>12</v>
      </c>
      <c r="C7" s="326">
        <f t="shared" si="2"/>
        <v>42</v>
      </c>
      <c r="D7" s="326">
        <f t="shared" si="2"/>
        <v>1</v>
      </c>
      <c r="E7" s="326">
        <f t="shared" si="2"/>
        <v>5</v>
      </c>
      <c r="F7" s="326">
        <f t="shared" si="2"/>
        <v>1</v>
      </c>
      <c r="G7" s="326">
        <f t="shared" si="2"/>
        <v>7</v>
      </c>
      <c r="H7" s="409">
        <f t="shared" si="0"/>
        <v>14</v>
      </c>
      <c r="I7" s="409">
        <f t="shared" si="0"/>
        <v>54</v>
      </c>
      <c r="J7" s="409">
        <f t="shared" si="1"/>
        <v>68</v>
      </c>
    </row>
    <row r="8" spans="1:21" ht="15.75" thickTop="1"/>
    <row r="9" spans="1:21">
      <c r="M9" s="370"/>
      <c r="N9" s="370"/>
      <c r="O9" s="370"/>
      <c r="P9" s="370"/>
      <c r="Q9" s="370"/>
      <c r="R9" s="365"/>
      <c r="S9" s="370"/>
      <c r="T9" s="370"/>
      <c r="U9" s="370"/>
    </row>
    <row r="10" spans="1:21">
      <c r="M10" s="370"/>
      <c r="N10" s="370"/>
      <c r="O10" s="370"/>
      <c r="P10" s="370"/>
      <c r="Q10" s="370"/>
      <c r="R10" s="365"/>
      <c r="S10" s="370"/>
      <c r="T10" s="370"/>
      <c r="U10" s="370"/>
    </row>
    <row r="11" spans="1:21">
      <c r="M11" s="370"/>
      <c r="N11" s="370"/>
      <c r="O11" s="370"/>
      <c r="P11" s="370"/>
      <c r="Q11" s="370"/>
      <c r="R11" s="365"/>
      <c r="S11" s="370"/>
      <c r="T11" s="370"/>
      <c r="U11" s="370"/>
    </row>
    <row r="12" spans="1:21">
      <c r="M12" s="370"/>
      <c r="N12" s="370"/>
      <c r="O12" s="370"/>
      <c r="P12" s="370"/>
      <c r="Q12" s="370"/>
      <c r="R12" s="365"/>
      <c r="S12" s="370"/>
      <c r="T12" s="370"/>
      <c r="U12" s="370"/>
    </row>
  </sheetData>
  <mergeCells count="7">
    <mergeCell ref="A1:J1"/>
    <mergeCell ref="A2:B2"/>
    <mergeCell ref="A3:A4"/>
    <mergeCell ref="B3:C3"/>
    <mergeCell ref="D3:E3"/>
    <mergeCell ref="F3:G3"/>
    <mergeCell ref="H3:J3"/>
  </mergeCells>
  <printOptions horizontalCentered="1"/>
  <pageMargins left="2" right="2" top="1" bottom="1" header="0.5" footer="0.5"/>
  <pageSetup paperSize="9" scale="8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18"/>
  <sheetViews>
    <sheetView rightToLeft="1" view="pageBreakPreview" zoomScaleSheetLayoutView="100" workbookViewId="0">
      <selection activeCell="A11" sqref="A11"/>
    </sheetView>
  </sheetViews>
  <sheetFormatPr defaultColWidth="9.140625" defaultRowHeight="15"/>
  <cols>
    <col min="1" max="1" width="22.140625" style="147" customWidth="1"/>
    <col min="2" max="4" width="23" style="147" customWidth="1"/>
    <col min="5" max="16384" width="9.140625" style="147"/>
  </cols>
  <sheetData>
    <row r="1" spans="1:12" s="305" customFormat="1" ht="40.5" customHeight="1">
      <c r="A1" s="851" t="s">
        <v>370</v>
      </c>
      <c r="B1" s="851"/>
      <c r="C1" s="851"/>
      <c r="D1" s="851"/>
      <c r="E1" s="303"/>
    </row>
    <row r="2" spans="1:12" s="305" customFormat="1" ht="30.75" customHeight="1" thickBot="1">
      <c r="A2" s="320" t="s">
        <v>371</v>
      </c>
      <c r="B2" s="321"/>
      <c r="C2" s="321"/>
      <c r="D2" s="322"/>
      <c r="E2" s="303"/>
    </row>
    <row r="3" spans="1:12" s="305" customFormat="1" ht="36.75" customHeight="1" thickTop="1">
      <c r="A3" s="884" t="s">
        <v>93</v>
      </c>
      <c r="B3" s="856" t="s">
        <v>286</v>
      </c>
      <c r="C3" s="856"/>
      <c r="D3" s="856"/>
      <c r="E3" s="303"/>
    </row>
    <row r="4" spans="1:12" s="305" customFormat="1" ht="36.75" customHeight="1" thickBot="1">
      <c r="A4" s="885"/>
      <c r="B4" s="380" t="s">
        <v>319</v>
      </c>
      <c r="C4" s="380" t="s">
        <v>320</v>
      </c>
      <c r="D4" s="380" t="s">
        <v>346</v>
      </c>
      <c r="E4" s="293"/>
    </row>
    <row r="5" spans="1:12" s="305" customFormat="1" ht="36.75" customHeight="1">
      <c r="A5" s="419" t="s">
        <v>33</v>
      </c>
      <c r="B5" s="291">
        <v>4</v>
      </c>
      <c r="C5" s="292">
        <v>4</v>
      </c>
      <c r="D5" s="292">
        <f>SUM(B5:C5)</f>
        <v>8</v>
      </c>
      <c r="E5" s="293"/>
    </row>
    <row r="6" spans="1:12" s="305" customFormat="1" ht="36.75" customHeight="1">
      <c r="A6" s="314" t="s">
        <v>37</v>
      </c>
      <c r="B6" s="295">
        <v>30</v>
      </c>
      <c r="C6" s="295">
        <v>87</v>
      </c>
      <c r="D6" s="295">
        <f t="shared" ref="D6:D8" si="0">SUM(B6:C6)</f>
        <v>117</v>
      </c>
      <c r="E6" s="293"/>
    </row>
    <row r="7" spans="1:12" s="305" customFormat="1" ht="36.75" customHeight="1">
      <c r="A7" s="314" t="s">
        <v>35</v>
      </c>
      <c r="B7" s="295">
        <v>0</v>
      </c>
      <c r="C7" s="295">
        <v>25</v>
      </c>
      <c r="D7" s="295">
        <f t="shared" si="0"/>
        <v>25</v>
      </c>
      <c r="E7" s="293"/>
    </row>
    <row r="8" spans="1:12" s="305" customFormat="1" ht="36.75" customHeight="1" thickBot="1">
      <c r="A8" s="314" t="s">
        <v>26</v>
      </c>
      <c r="B8" s="295">
        <v>17</v>
      </c>
      <c r="C8" s="295">
        <v>53</v>
      </c>
      <c r="D8" s="420">
        <f t="shared" si="0"/>
        <v>70</v>
      </c>
      <c r="E8" s="293"/>
    </row>
    <row r="9" spans="1:12" ht="36.75" customHeight="1" thickBot="1">
      <c r="A9" s="325" t="s">
        <v>23</v>
      </c>
      <c r="B9" s="326">
        <f>SUM(B5:B8)</f>
        <v>51</v>
      </c>
      <c r="C9" s="326">
        <f>SUM(C5:C8)</f>
        <v>169</v>
      </c>
      <c r="D9" s="326">
        <f>SUM(D5:D8)</f>
        <v>220</v>
      </c>
    </row>
    <row r="10" spans="1:12" ht="15.75" thickTop="1"/>
    <row r="14" spans="1:12">
      <c r="H14" s="855"/>
      <c r="I14" s="855"/>
      <c r="J14" s="386"/>
      <c r="K14" s="386"/>
      <c r="L14" s="386"/>
    </row>
    <row r="15" spans="1:12">
      <c r="H15" s="855"/>
      <c r="I15" s="855"/>
      <c r="J15" s="386"/>
      <c r="K15" s="386"/>
      <c r="L15" s="386"/>
    </row>
    <row r="16" spans="1:12">
      <c r="H16" s="855"/>
      <c r="I16" s="855"/>
      <c r="J16" s="386"/>
      <c r="K16" s="386"/>
      <c r="L16" s="386"/>
    </row>
    <row r="17" spans="8:12">
      <c r="H17" s="855"/>
      <c r="I17" s="855"/>
      <c r="J17" s="386"/>
      <c r="K17" s="386"/>
      <c r="L17" s="386"/>
    </row>
    <row r="18" spans="8:12">
      <c r="H18" s="855"/>
      <c r="I18" s="855"/>
      <c r="J18" s="386"/>
      <c r="K18" s="386"/>
      <c r="L18" s="386"/>
    </row>
  </sheetData>
  <mergeCells count="8">
    <mergeCell ref="H17:I17"/>
    <mergeCell ref="H18:I18"/>
    <mergeCell ref="A1:D1"/>
    <mergeCell ref="A3:A4"/>
    <mergeCell ref="B3:D3"/>
    <mergeCell ref="H14:I14"/>
    <mergeCell ref="H15:I15"/>
    <mergeCell ref="H16:I16"/>
  </mergeCells>
  <printOptions horizontalCentered="1"/>
  <pageMargins left="0.39370078740157483" right="0.39370078740157483" top="0.78740157480314965" bottom="0.78740157480314965" header="0.78740157480314965" footer="0.78740157480314965"/>
  <pageSetup paperSize="9" scale="80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J42"/>
  <sheetViews>
    <sheetView rightToLeft="1" view="pageBreakPreview" zoomScale="85" zoomScaleSheetLayoutView="85" workbookViewId="0">
      <selection activeCell="A10" sqref="A10:A11"/>
    </sheetView>
  </sheetViews>
  <sheetFormatPr defaultColWidth="9.140625" defaultRowHeight="15"/>
  <cols>
    <col min="1" max="1" width="7.85546875" style="329" customWidth="1"/>
    <col min="2" max="2" width="10.140625" style="329" customWidth="1"/>
    <col min="3" max="3" width="8.42578125" style="329" customWidth="1"/>
    <col min="4" max="4" width="8.28515625" style="329" customWidth="1"/>
    <col min="5" max="5" width="9.42578125" style="329" customWidth="1"/>
    <col min="6" max="6" width="8.28515625" style="329" customWidth="1"/>
    <col min="7" max="7" width="7.85546875" style="329" customWidth="1"/>
    <col min="8" max="8" width="8" style="329" customWidth="1"/>
    <col min="9" max="9" width="7.85546875" style="329" customWidth="1"/>
    <col min="10" max="10" width="7.42578125" style="329" customWidth="1"/>
    <col min="11" max="11" width="7.5703125" style="329" customWidth="1"/>
    <col min="12" max="12" width="8.42578125" style="329" customWidth="1"/>
    <col min="13" max="17" width="9.42578125" style="329" customWidth="1"/>
    <col min="18" max="16384" width="9.140625" style="329"/>
  </cols>
  <sheetData>
    <row r="1" spans="1:31">
      <c r="A1" s="327"/>
      <c r="B1" s="327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</row>
    <row r="2" spans="1:31" s="330" customFormat="1" ht="20.25" customHeight="1">
      <c r="A2" s="858" t="s">
        <v>372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8"/>
      <c r="M2" s="858"/>
      <c r="N2" s="858"/>
      <c r="O2" s="858"/>
      <c r="P2" s="858"/>
      <c r="Q2" s="858"/>
    </row>
    <row r="3" spans="1:31" s="330" customFormat="1" ht="20.25" customHeight="1" thickBot="1">
      <c r="A3" s="859" t="s">
        <v>373</v>
      </c>
      <c r="B3" s="859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</row>
    <row r="4" spans="1:31" s="330" customFormat="1" ht="34.5" customHeight="1" thickTop="1">
      <c r="A4" s="907" t="s">
        <v>93</v>
      </c>
      <c r="B4" s="893" t="s">
        <v>196</v>
      </c>
      <c r="C4" s="863" t="s">
        <v>186</v>
      </c>
      <c r="D4" s="863"/>
      <c r="E4" s="863" t="s">
        <v>187</v>
      </c>
      <c r="F4" s="863"/>
      <c r="G4" s="863" t="s">
        <v>188</v>
      </c>
      <c r="H4" s="863"/>
      <c r="I4" s="863" t="s">
        <v>189</v>
      </c>
      <c r="J4" s="863"/>
      <c r="K4" s="863" t="s">
        <v>190</v>
      </c>
      <c r="L4" s="863"/>
      <c r="M4" s="863" t="s">
        <v>150</v>
      </c>
      <c r="N4" s="863"/>
      <c r="O4" s="863" t="s">
        <v>23</v>
      </c>
      <c r="P4" s="863"/>
      <c r="Q4" s="863"/>
    </row>
    <row r="5" spans="1:31" s="330" customFormat="1" ht="34.5" customHeight="1" thickBot="1">
      <c r="A5" s="908"/>
      <c r="B5" s="894"/>
      <c r="C5" s="347" t="s">
        <v>181</v>
      </c>
      <c r="D5" s="347" t="s">
        <v>316</v>
      </c>
      <c r="E5" s="347" t="s">
        <v>181</v>
      </c>
      <c r="F5" s="347" t="s">
        <v>316</v>
      </c>
      <c r="G5" s="347" t="s">
        <v>181</v>
      </c>
      <c r="H5" s="347" t="s">
        <v>316</v>
      </c>
      <c r="I5" s="347" t="s">
        <v>181</v>
      </c>
      <c r="J5" s="347" t="s">
        <v>316</v>
      </c>
      <c r="K5" s="347" t="s">
        <v>181</v>
      </c>
      <c r="L5" s="347" t="s">
        <v>316</v>
      </c>
      <c r="M5" s="347" t="s">
        <v>181</v>
      </c>
      <c r="N5" s="347" t="s">
        <v>316</v>
      </c>
      <c r="O5" s="347" t="s">
        <v>181</v>
      </c>
      <c r="P5" s="347" t="s">
        <v>316</v>
      </c>
      <c r="Q5" s="347" t="s">
        <v>2</v>
      </c>
    </row>
    <row r="6" spans="1:31" ht="26.25" customHeight="1">
      <c r="A6" s="841" t="s">
        <v>33</v>
      </c>
      <c r="B6" s="339" t="s">
        <v>203</v>
      </c>
      <c r="C6" s="295">
        <v>0</v>
      </c>
      <c r="D6" s="295">
        <v>0</v>
      </c>
      <c r="E6" s="295">
        <v>7</v>
      </c>
      <c r="F6" s="295">
        <v>2</v>
      </c>
      <c r="G6" s="295">
        <v>0</v>
      </c>
      <c r="H6" s="295">
        <v>0</v>
      </c>
      <c r="I6" s="295">
        <v>0</v>
      </c>
      <c r="J6" s="295">
        <v>0</v>
      </c>
      <c r="K6" s="295">
        <v>0</v>
      </c>
      <c r="L6" s="295">
        <v>0</v>
      </c>
      <c r="M6" s="295">
        <v>0</v>
      </c>
      <c r="N6" s="295">
        <v>0</v>
      </c>
      <c r="O6" s="295">
        <f t="shared" ref="O6:P17" si="0">SUM(C6,E6,G6,I6,K6,M6)</f>
        <v>7</v>
      </c>
      <c r="P6" s="295">
        <f t="shared" si="0"/>
        <v>2</v>
      </c>
      <c r="Q6" s="295">
        <f t="shared" ref="Q6:Q17" si="1">SUM(O6:P6)</f>
        <v>9</v>
      </c>
    </row>
    <row r="7" spans="1:31" ht="26.25" customHeight="1">
      <c r="A7" s="841"/>
      <c r="B7" s="339" t="s">
        <v>204</v>
      </c>
      <c r="C7" s="295">
        <v>0</v>
      </c>
      <c r="D7" s="295">
        <v>0</v>
      </c>
      <c r="E7" s="295">
        <v>0</v>
      </c>
      <c r="F7" s="295">
        <v>6</v>
      </c>
      <c r="G7" s="295">
        <v>0</v>
      </c>
      <c r="H7" s="295">
        <v>0</v>
      </c>
      <c r="I7" s="295">
        <v>0</v>
      </c>
      <c r="J7" s="295">
        <v>0</v>
      </c>
      <c r="K7" s="295">
        <v>0</v>
      </c>
      <c r="L7" s="295">
        <v>0</v>
      </c>
      <c r="M7" s="295">
        <v>0</v>
      </c>
      <c r="N7" s="295">
        <v>0</v>
      </c>
      <c r="O7" s="295">
        <f t="shared" si="0"/>
        <v>0</v>
      </c>
      <c r="P7" s="295">
        <f t="shared" si="0"/>
        <v>6</v>
      </c>
      <c r="Q7" s="295">
        <f t="shared" si="1"/>
        <v>6</v>
      </c>
    </row>
    <row r="8" spans="1:31" ht="26.25" customHeight="1">
      <c r="A8" s="841" t="s">
        <v>37</v>
      </c>
      <c r="B8" s="339" t="s">
        <v>203</v>
      </c>
      <c r="C8" s="295">
        <v>0</v>
      </c>
      <c r="D8" s="295">
        <v>5</v>
      </c>
      <c r="E8" s="295">
        <v>50</v>
      </c>
      <c r="F8" s="295">
        <v>32</v>
      </c>
      <c r="G8" s="295">
        <v>0</v>
      </c>
      <c r="H8" s="295">
        <v>0</v>
      </c>
      <c r="I8" s="295">
        <v>1</v>
      </c>
      <c r="J8" s="295">
        <v>0</v>
      </c>
      <c r="K8" s="295">
        <v>0</v>
      </c>
      <c r="L8" s="295">
        <v>0</v>
      </c>
      <c r="M8" s="295">
        <v>0</v>
      </c>
      <c r="N8" s="295">
        <v>0</v>
      </c>
      <c r="O8" s="295">
        <f t="shared" si="0"/>
        <v>51</v>
      </c>
      <c r="P8" s="295">
        <f t="shared" si="0"/>
        <v>37</v>
      </c>
      <c r="Q8" s="295">
        <f t="shared" si="1"/>
        <v>88</v>
      </c>
    </row>
    <row r="9" spans="1:31" ht="26.25" customHeight="1">
      <c r="A9" s="841"/>
      <c r="B9" s="339" t="s">
        <v>204</v>
      </c>
      <c r="C9" s="295">
        <v>0</v>
      </c>
      <c r="D9" s="295">
        <v>0</v>
      </c>
      <c r="E9" s="295">
        <v>11</v>
      </c>
      <c r="F9" s="295">
        <v>11</v>
      </c>
      <c r="G9" s="295">
        <v>0</v>
      </c>
      <c r="H9" s="295">
        <v>0</v>
      </c>
      <c r="I9" s="295">
        <v>0</v>
      </c>
      <c r="J9" s="295">
        <v>1</v>
      </c>
      <c r="K9" s="295">
        <v>0</v>
      </c>
      <c r="L9" s="295">
        <v>0</v>
      </c>
      <c r="M9" s="295">
        <v>0</v>
      </c>
      <c r="N9" s="295">
        <v>0</v>
      </c>
      <c r="O9" s="295">
        <f t="shared" si="0"/>
        <v>11</v>
      </c>
      <c r="P9" s="295">
        <f t="shared" si="0"/>
        <v>12</v>
      </c>
      <c r="Q9" s="295">
        <f t="shared" si="1"/>
        <v>23</v>
      </c>
    </row>
    <row r="10" spans="1:31" ht="26.25" customHeight="1">
      <c r="A10" s="841" t="s">
        <v>35</v>
      </c>
      <c r="B10" s="339" t="s">
        <v>203</v>
      </c>
      <c r="C10" s="295">
        <v>0</v>
      </c>
      <c r="D10" s="295">
        <v>0</v>
      </c>
      <c r="E10" s="295">
        <v>4</v>
      </c>
      <c r="F10" s="295">
        <v>15</v>
      </c>
      <c r="G10" s="295">
        <v>0</v>
      </c>
      <c r="H10" s="295">
        <v>0</v>
      </c>
      <c r="I10" s="295">
        <v>0</v>
      </c>
      <c r="J10" s="295">
        <v>0</v>
      </c>
      <c r="K10" s="295">
        <v>0</v>
      </c>
      <c r="L10" s="295">
        <v>0</v>
      </c>
      <c r="M10" s="295">
        <v>0</v>
      </c>
      <c r="N10" s="295">
        <v>0</v>
      </c>
      <c r="O10" s="295">
        <f t="shared" si="0"/>
        <v>4</v>
      </c>
      <c r="P10" s="295">
        <f t="shared" si="0"/>
        <v>15</v>
      </c>
      <c r="Q10" s="295">
        <f t="shared" si="1"/>
        <v>19</v>
      </c>
    </row>
    <row r="11" spans="1:31" ht="26.25" customHeight="1">
      <c r="A11" s="841"/>
      <c r="B11" s="337" t="s">
        <v>204</v>
      </c>
      <c r="C11" s="295">
        <v>0</v>
      </c>
      <c r="D11" s="324">
        <v>0</v>
      </c>
      <c r="E11" s="324">
        <v>8</v>
      </c>
      <c r="F11" s="324">
        <v>0</v>
      </c>
      <c r="G11" s="324">
        <v>0</v>
      </c>
      <c r="H11" s="324">
        <v>0</v>
      </c>
      <c r="I11" s="324">
        <v>0</v>
      </c>
      <c r="J11" s="324">
        <v>0</v>
      </c>
      <c r="K11" s="324">
        <v>0</v>
      </c>
      <c r="L11" s="324">
        <v>0</v>
      </c>
      <c r="M11" s="324">
        <v>0</v>
      </c>
      <c r="N11" s="324">
        <v>0</v>
      </c>
      <c r="O11" s="324">
        <f t="shared" si="0"/>
        <v>8</v>
      </c>
      <c r="P11" s="295">
        <f t="shared" si="0"/>
        <v>0</v>
      </c>
      <c r="Q11" s="295">
        <f t="shared" si="1"/>
        <v>8</v>
      </c>
    </row>
    <row r="12" spans="1:31" ht="26.25" customHeight="1">
      <c r="A12" s="841" t="s">
        <v>43</v>
      </c>
      <c r="B12" s="339" t="s">
        <v>203</v>
      </c>
      <c r="C12" s="295">
        <v>0</v>
      </c>
      <c r="D12" s="295">
        <v>0</v>
      </c>
      <c r="E12" s="295">
        <v>17</v>
      </c>
      <c r="F12" s="295">
        <v>17</v>
      </c>
      <c r="G12" s="295">
        <v>0</v>
      </c>
      <c r="H12" s="295">
        <v>0</v>
      </c>
      <c r="I12" s="295">
        <v>3</v>
      </c>
      <c r="J12" s="295">
        <v>0</v>
      </c>
      <c r="K12" s="295">
        <v>0</v>
      </c>
      <c r="L12" s="295">
        <v>0</v>
      </c>
      <c r="M12" s="295">
        <v>0</v>
      </c>
      <c r="N12" s="295">
        <v>0</v>
      </c>
      <c r="O12" s="295">
        <f t="shared" si="0"/>
        <v>20</v>
      </c>
      <c r="P12" s="295">
        <f t="shared" si="0"/>
        <v>17</v>
      </c>
      <c r="Q12" s="295">
        <f t="shared" si="1"/>
        <v>37</v>
      </c>
    </row>
    <row r="13" spans="1:31" ht="26.25" customHeight="1">
      <c r="A13" s="841"/>
      <c r="B13" s="339" t="s">
        <v>204</v>
      </c>
      <c r="C13" s="295">
        <v>0</v>
      </c>
      <c r="D13" s="295">
        <v>0</v>
      </c>
      <c r="E13" s="295">
        <v>0</v>
      </c>
      <c r="F13" s="295">
        <v>0</v>
      </c>
      <c r="G13" s="295">
        <v>0</v>
      </c>
      <c r="H13" s="295">
        <v>0</v>
      </c>
      <c r="I13" s="295">
        <v>0</v>
      </c>
      <c r="J13" s="295">
        <v>0</v>
      </c>
      <c r="K13" s="295">
        <v>0</v>
      </c>
      <c r="L13" s="295">
        <v>0</v>
      </c>
      <c r="M13" s="295">
        <v>0</v>
      </c>
      <c r="N13" s="295">
        <v>0</v>
      </c>
      <c r="O13" s="295">
        <f t="shared" si="0"/>
        <v>0</v>
      </c>
      <c r="P13" s="295">
        <f t="shared" si="0"/>
        <v>0</v>
      </c>
      <c r="Q13" s="295">
        <f t="shared" si="1"/>
        <v>0</v>
      </c>
    </row>
    <row r="14" spans="1:31" ht="26.25" customHeight="1">
      <c r="A14" s="844" t="s">
        <v>367</v>
      </c>
      <c r="B14" s="339" t="s">
        <v>203</v>
      </c>
      <c r="C14" s="324">
        <v>0</v>
      </c>
      <c r="D14" s="324">
        <v>0</v>
      </c>
      <c r="E14" s="324">
        <v>0</v>
      </c>
      <c r="F14" s="324">
        <v>1</v>
      </c>
      <c r="G14" s="324">
        <v>0</v>
      </c>
      <c r="H14" s="324">
        <v>0</v>
      </c>
      <c r="I14" s="324">
        <v>0</v>
      </c>
      <c r="J14" s="324">
        <v>0</v>
      </c>
      <c r="K14" s="324">
        <v>0</v>
      </c>
      <c r="L14" s="324">
        <v>0</v>
      </c>
      <c r="M14" s="324">
        <v>0</v>
      </c>
      <c r="N14" s="324">
        <v>0</v>
      </c>
      <c r="O14" s="295">
        <f t="shared" si="0"/>
        <v>0</v>
      </c>
      <c r="P14" s="295">
        <f t="shared" si="0"/>
        <v>1</v>
      </c>
      <c r="Q14" s="295">
        <f t="shared" si="1"/>
        <v>1</v>
      </c>
    </row>
    <row r="15" spans="1:31" ht="26.25" customHeight="1">
      <c r="A15" s="906"/>
      <c r="B15" s="339" t="s">
        <v>204</v>
      </c>
      <c r="C15" s="324">
        <v>0</v>
      </c>
      <c r="D15" s="324">
        <v>0</v>
      </c>
      <c r="E15" s="324">
        <v>10</v>
      </c>
      <c r="F15" s="324">
        <v>7</v>
      </c>
      <c r="G15" s="324">
        <v>0</v>
      </c>
      <c r="H15" s="324">
        <v>0</v>
      </c>
      <c r="I15" s="324">
        <v>0</v>
      </c>
      <c r="J15" s="324">
        <v>0</v>
      </c>
      <c r="K15" s="324">
        <v>0</v>
      </c>
      <c r="L15" s="324">
        <v>0</v>
      </c>
      <c r="M15" s="324">
        <v>0</v>
      </c>
      <c r="N15" s="324">
        <v>0</v>
      </c>
      <c r="O15" s="295">
        <f t="shared" si="0"/>
        <v>10</v>
      </c>
      <c r="P15" s="295">
        <f t="shared" si="0"/>
        <v>7</v>
      </c>
      <c r="Q15" s="295">
        <f t="shared" si="1"/>
        <v>17</v>
      </c>
    </row>
    <row r="16" spans="1:31" ht="26.25" customHeight="1">
      <c r="A16" s="844" t="s">
        <v>26</v>
      </c>
      <c r="B16" s="339" t="s">
        <v>203</v>
      </c>
      <c r="C16" s="324">
        <v>0</v>
      </c>
      <c r="D16" s="324">
        <v>0</v>
      </c>
      <c r="E16" s="324">
        <v>8</v>
      </c>
      <c r="F16" s="324">
        <v>22</v>
      </c>
      <c r="G16" s="324">
        <v>0</v>
      </c>
      <c r="H16" s="324">
        <v>0</v>
      </c>
      <c r="I16" s="324">
        <v>0</v>
      </c>
      <c r="J16" s="324">
        <v>0</v>
      </c>
      <c r="K16" s="324">
        <v>0</v>
      </c>
      <c r="L16" s="324">
        <v>0</v>
      </c>
      <c r="M16" s="324">
        <v>0</v>
      </c>
      <c r="N16" s="324">
        <v>0</v>
      </c>
      <c r="O16" s="295">
        <f t="shared" si="0"/>
        <v>8</v>
      </c>
      <c r="P16" s="295">
        <f t="shared" si="0"/>
        <v>22</v>
      </c>
      <c r="Q16" s="295">
        <f t="shared" si="1"/>
        <v>30</v>
      </c>
    </row>
    <row r="17" spans="1:36" ht="26.25" customHeight="1" thickBot="1">
      <c r="A17" s="846"/>
      <c r="B17" s="339" t="s">
        <v>204</v>
      </c>
      <c r="C17" s="324">
        <v>0</v>
      </c>
      <c r="D17" s="324">
        <v>0</v>
      </c>
      <c r="E17" s="324">
        <v>4</v>
      </c>
      <c r="F17" s="324">
        <v>5</v>
      </c>
      <c r="G17" s="324">
        <v>0</v>
      </c>
      <c r="H17" s="324">
        <v>0</v>
      </c>
      <c r="I17" s="324">
        <v>0</v>
      </c>
      <c r="J17" s="324">
        <v>0</v>
      </c>
      <c r="K17" s="324">
        <v>0</v>
      </c>
      <c r="L17" s="324">
        <v>0</v>
      </c>
      <c r="M17" s="324">
        <v>0</v>
      </c>
      <c r="N17" s="324">
        <v>0</v>
      </c>
      <c r="O17" s="295">
        <f t="shared" si="0"/>
        <v>4</v>
      </c>
      <c r="P17" s="295">
        <f t="shared" si="0"/>
        <v>5</v>
      </c>
      <c r="Q17" s="295">
        <f t="shared" si="1"/>
        <v>9</v>
      </c>
      <c r="T17" s="337"/>
      <c r="U17" s="339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295"/>
      <c r="AI17" s="295"/>
      <c r="AJ17" s="295"/>
    </row>
    <row r="18" spans="1:36" ht="26.25" customHeight="1">
      <c r="A18" s="840" t="s">
        <v>23</v>
      </c>
      <c r="B18" s="341" t="s">
        <v>203</v>
      </c>
      <c r="C18" s="292">
        <f>C6+C8+C10+C12+C14+C16</f>
        <v>0</v>
      </c>
      <c r="D18" s="292">
        <f t="shared" ref="D18:Q19" si="2">D6+D8+D10+D12+D14+D16</f>
        <v>5</v>
      </c>
      <c r="E18" s="292">
        <f t="shared" si="2"/>
        <v>86</v>
      </c>
      <c r="F18" s="292">
        <f t="shared" si="2"/>
        <v>89</v>
      </c>
      <c r="G18" s="292">
        <f t="shared" si="2"/>
        <v>0</v>
      </c>
      <c r="H18" s="292">
        <f t="shared" si="2"/>
        <v>0</v>
      </c>
      <c r="I18" s="292">
        <f t="shared" si="2"/>
        <v>4</v>
      </c>
      <c r="J18" s="292">
        <f t="shared" si="2"/>
        <v>0</v>
      </c>
      <c r="K18" s="292">
        <f t="shared" si="2"/>
        <v>0</v>
      </c>
      <c r="L18" s="292">
        <f t="shared" si="2"/>
        <v>0</v>
      </c>
      <c r="M18" s="292">
        <f t="shared" si="2"/>
        <v>0</v>
      </c>
      <c r="N18" s="292">
        <f t="shared" si="2"/>
        <v>0</v>
      </c>
      <c r="O18" s="292">
        <f t="shared" si="2"/>
        <v>90</v>
      </c>
      <c r="P18" s="292">
        <f t="shared" si="2"/>
        <v>94</v>
      </c>
      <c r="Q18" s="292">
        <f t="shared" si="2"/>
        <v>184</v>
      </c>
    </row>
    <row r="19" spans="1:36" ht="26.25" customHeight="1">
      <c r="A19" s="841"/>
      <c r="B19" s="339" t="s">
        <v>204</v>
      </c>
      <c r="C19" s="295">
        <f>C7+C9+C11+C13+C15+C17</f>
        <v>0</v>
      </c>
      <c r="D19" s="295">
        <f t="shared" si="2"/>
        <v>0</v>
      </c>
      <c r="E19" s="295">
        <f t="shared" si="2"/>
        <v>33</v>
      </c>
      <c r="F19" s="295">
        <f t="shared" si="2"/>
        <v>29</v>
      </c>
      <c r="G19" s="295">
        <f t="shared" si="2"/>
        <v>0</v>
      </c>
      <c r="H19" s="295">
        <f t="shared" si="2"/>
        <v>0</v>
      </c>
      <c r="I19" s="295">
        <f t="shared" si="2"/>
        <v>0</v>
      </c>
      <c r="J19" s="295">
        <f t="shared" si="2"/>
        <v>1</v>
      </c>
      <c r="K19" s="295">
        <f t="shared" si="2"/>
        <v>0</v>
      </c>
      <c r="L19" s="295">
        <f t="shared" si="2"/>
        <v>0</v>
      </c>
      <c r="M19" s="295">
        <f t="shared" si="2"/>
        <v>0</v>
      </c>
      <c r="N19" s="295">
        <f t="shared" si="2"/>
        <v>0</v>
      </c>
      <c r="O19" s="295">
        <f t="shared" si="2"/>
        <v>33</v>
      </c>
      <c r="P19" s="295">
        <f t="shared" si="2"/>
        <v>30</v>
      </c>
      <c r="Q19" s="295">
        <f t="shared" si="2"/>
        <v>63</v>
      </c>
    </row>
    <row r="20" spans="1:36" ht="26.25" customHeight="1" thickBot="1">
      <c r="A20" s="842"/>
      <c r="B20" s="342" t="s">
        <v>2</v>
      </c>
      <c r="C20" s="348">
        <f>SUM(C18:C19)</f>
        <v>0</v>
      </c>
      <c r="D20" s="348">
        <f t="shared" ref="D20:Q20" si="3">SUM(D18:D19)</f>
        <v>5</v>
      </c>
      <c r="E20" s="348">
        <f t="shared" si="3"/>
        <v>119</v>
      </c>
      <c r="F20" s="348">
        <f t="shared" si="3"/>
        <v>118</v>
      </c>
      <c r="G20" s="348">
        <f t="shared" si="3"/>
        <v>0</v>
      </c>
      <c r="H20" s="348">
        <f t="shared" si="3"/>
        <v>0</v>
      </c>
      <c r="I20" s="348">
        <f t="shared" si="3"/>
        <v>4</v>
      </c>
      <c r="J20" s="348">
        <f t="shared" si="3"/>
        <v>1</v>
      </c>
      <c r="K20" s="348">
        <f t="shared" si="3"/>
        <v>0</v>
      </c>
      <c r="L20" s="348">
        <f t="shared" si="3"/>
        <v>0</v>
      </c>
      <c r="M20" s="348">
        <f t="shared" si="3"/>
        <v>0</v>
      </c>
      <c r="N20" s="348">
        <f t="shared" si="3"/>
        <v>0</v>
      </c>
      <c r="O20" s="348">
        <f t="shared" si="3"/>
        <v>123</v>
      </c>
      <c r="P20" s="348">
        <f t="shared" si="3"/>
        <v>124</v>
      </c>
      <c r="Q20" s="348">
        <f t="shared" si="3"/>
        <v>247</v>
      </c>
    </row>
    <row r="21" spans="1:36" ht="26.25" customHeight="1" thickTop="1"/>
    <row r="22" spans="1:36">
      <c r="B22" s="344"/>
    </row>
    <row r="24" spans="1:36">
      <c r="B24" s="869"/>
      <c r="C24" s="869"/>
      <c r="D24" s="421"/>
      <c r="E24" s="905"/>
      <c r="F24" s="905"/>
      <c r="G24" s="905"/>
      <c r="H24" s="905"/>
      <c r="I24" s="905"/>
      <c r="J24" s="905"/>
      <c r="K24" s="905"/>
      <c r="L24" s="905"/>
      <c r="M24" s="905"/>
      <c r="N24" s="905"/>
      <c r="O24" s="905"/>
      <c r="P24" s="905"/>
      <c r="Q24" s="905"/>
      <c r="R24" s="905"/>
      <c r="S24" s="905"/>
      <c r="T24" s="905"/>
      <c r="U24" s="905"/>
      <c r="V24" s="905"/>
      <c r="W24" s="905"/>
      <c r="X24" s="905"/>
      <c r="Y24" s="905"/>
      <c r="Z24" s="905"/>
    </row>
    <row r="25" spans="1:36">
      <c r="B25" s="869"/>
      <c r="C25" s="869"/>
      <c r="D25" s="421"/>
      <c r="E25" s="905"/>
      <c r="F25" s="905"/>
      <c r="G25" s="905"/>
      <c r="H25" s="905"/>
      <c r="I25" s="905"/>
      <c r="J25" s="905"/>
      <c r="K25" s="905"/>
      <c r="L25" s="905"/>
      <c r="M25" s="905"/>
      <c r="N25" s="905"/>
      <c r="O25" s="905"/>
      <c r="P25" s="905"/>
      <c r="Q25" s="905"/>
      <c r="R25" s="905"/>
      <c r="S25" s="905"/>
      <c r="T25" s="905"/>
      <c r="U25" s="905"/>
      <c r="V25" s="905"/>
      <c r="W25" s="905"/>
      <c r="X25" s="905"/>
      <c r="Y25" s="905"/>
      <c r="Z25" s="905"/>
    </row>
    <row r="26" spans="1:36">
      <c r="B26" s="869"/>
      <c r="C26" s="869"/>
      <c r="D26" s="421"/>
      <c r="E26" s="905"/>
      <c r="F26" s="905"/>
      <c r="G26" s="905"/>
      <c r="H26" s="905"/>
      <c r="I26" s="905"/>
      <c r="J26" s="905"/>
      <c r="K26" s="905"/>
      <c r="L26" s="905"/>
      <c r="M26" s="905"/>
      <c r="N26" s="905"/>
      <c r="O26" s="905"/>
      <c r="P26" s="905"/>
      <c r="Q26" s="905"/>
      <c r="R26" s="905"/>
      <c r="S26" s="905"/>
      <c r="T26" s="905"/>
      <c r="U26" s="905"/>
      <c r="V26" s="905"/>
      <c r="W26" s="905"/>
      <c r="X26" s="905"/>
      <c r="Y26" s="905"/>
      <c r="Z26" s="905"/>
    </row>
    <row r="27" spans="1:36">
      <c r="B27" s="869"/>
      <c r="C27" s="869"/>
      <c r="D27" s="421"/>
      <c r="E27" s="855"/>
      <c r="F27" s="855"/>
      <c r="G27" s="855"/>
      <c r="H27" s="855"/>
      <c r="I27" s="855"/>
      <c r="J27" s="855"/>
      <c r="K27" s="855"/>
      <c r="L27" s="855"/>
      <c r="M27" s="855"/>
      <c r="N27" s="855"/>
      <c r="O27" s="855"/>
      <c r="P27" s="855"/>
      <c r="Q27" s="855"/>
      <c r="R27" s="855"/>
      <c r="S27" s="855"/>
      <c r="T27" s="855"/>
      <c r="U27" s="855"/>
      <c r="V27" s="855"/>
      <c r="W27" s="855"/>
      <c r="X27" s="855"/>
      <c r="Y27" s="855"/>
      <c r="Z27" s="855"/>
    </row>
    <row r="28" spans="1:36">
      <c r="B28" s="370"/>
      <c r="C28" s="370"/>
      <c r="D28" s="365"/>
      <c r="E28" s="370"/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/>
      <c r="R28" s="370"/>
      <c r="S28" s="370"/>
      <c r="T28" s="364"/>
      <c r="U28" s="364"/>
      <c r="V28" s="364"/>
      <c r="W28" s="364"/>
      <c r="X28" s="364"/>
      <c r="Y28" s="364"/>
      <c r="Z28" s="364"/>
    </row>
    <row r="29" spans="1:36">
      <c r="B29" s="370"/>
      <c r="C29" s="370"/>
      <c r="D29" s="365"/>
      <c r="E29" s="370"/>
      <c r="F29" s="370"/>
      <c r="G29" s="370"/>
      <c r="H29" s="370"/>
      <c r="I29" s="370"/>
      <c r="J29" s="370"/>
      <c r="K29" s="370"/>
      <c r="L29" s="370"/>
      <c r="M29" s="370"/>
      <c r="N29" s="370"/>
      <c r="O29" s="370"/>
      <c r="P29" s="370"/>
      <c r="Q29" s="370"/>
      <c r="R29" s="370"/>
      <c r="S29" s="370"/>
      <c r="T29" s="364"/>
      <c r="U29" s="364"/>
      <c r="V29" s="364"/>
      <c r="W29" s="364"/>
      <c r="X29" s="364"/>
      <c r="Y29" s="364"/>
      <c r="Z29" s="364"/>
    </row>
    <row r="30" spans="1:36">
      <c r="B30" s="370"/>
      <c r="C30" s="370"/>
      <c r="D30" s="365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64"/>
      <c r="U30" s="364"/>
      <c r="V30" s="364"/>
      <c r="W30" s="364"/>
      <c r="X30" s="364"/>
      <c r="Y30" s="364"/>
      <c r="Z30" s="364"/>
    </row>
    <row r="31" spans="1:36">
      <c r="B31" s="370"/>
      <c r="C31" s="370"/>
      <c r="D31" s="365"/>
      <c r="E31" s="370"/>
      <c r="F31" s="370"/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370"/>
      <c r="R31" s="370"/>
      <c r="S31" s="370"/>
      <c r="T31" s="364"/>
      <c r="U31" s="364"/>
      <c r="V31" s="364"/>
      <c r="W31" s="364"/>
      <c r="X31" s="364"/>
      <c r="Y31" s="364"/>
      <c r="Z31" s="364"/>
    </row>
    <row r="32" spans="1:36">
      <c r="B32" s="370"/>
      <c r="C32" s="370"/>
      <c r="D32" s="365"/>
      <c r="E32" s="370"/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0"/>
      <c r="Q32" s="370"/>
      <c r="R32" s="370"/>
      <c r="S32" s="370"/>
      <c r="T32" s="364"/>
      <c r="U32" s="364"/>
      <c r="V32" s="364"/>
      <c r="W32" s="364"/>
      <c r="X32" s="364"/>
      <c r="Y32" s="364"/>
      <c r="Z32" s="364"/>
    </row>
    <row r="33" spans="2:26">
      <c r="B33" s="370"/>
      <c r="C33" s="370"/>
      <c r="D33" s="365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70"/>
      <c r="S33" s="370"/>
      <c r="T33" s="364"/>
      <c r="U33" s="364"/>
      <c r="V33" s="364"/>
      <c r="W33" s="364"/>
      <c r="X33" s="364"/>
      <c r="Y33" s="364"/>
      <c r="Z33" s="364"/>
    </row>
    <row r="34" spans="2:26">
      <c r="B34" s="370"/>
      <c r="C34" s="370"/>
      <c r="D34" s="365"/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70"/>
      <c r="S34" s="370"/>
      <c r="T34" s="364"/>
      <c r="U34" s="364"/>
      <c r="V34" s="364"/>
      <c r="W34" s="364"/>
      <c r="X34" s="364"/>
      <c r="Y34" s="364"/>
      <c r="Z34" s="364"/>
    </row>
    <row r="35" spans="2:26">
      <c r="B35" s="370"/>
      <c r="C35" s="370"/>
      <c r="D35" s="365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64"/>
      <c r="U35" s="364"/>
      <c r="V35" s="364"/>
      <c r="W35" s="364"/>
      <c r="X35" s="364"/>
      <c r="Y35" s="364"/>
      <c r="Z35" s="364"/>
    </row>
    <row r="36" spans="2:26">
      <c r="B36" s="370"/>
      <c r="C36" s="370"/>
      <c r="D36" s="365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0"/>
      <c r="Q36" s="370"/>
      <c r="R36" s="370"/>
      <c r="S36" s="370"/>
      <c r="T36" s="364"/>
      <c r="U36" s="364"/>
      <c r="V36" s="364"/>
      <c r="W36" s="364"/>
      <c r="X36" s="364"/>
      <c r="Y36" s="364"/>
      <c r="Z36" s="364"/>
    </row>
    <row r="37" spans="2:26">
      <c r="B37" s="370"/>
      <c r="C37" s="370"/>
      <c r="D37" s="365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/>
      <c r="S37" s="370"/>
      <c r="T37" s="364"/>
      <c r="U37" s="364"/>
      <c r="V37" s="364"/>
      <c r="W37" s="364"/>
      <c r="X37" s="364"/>
      <c r="Y37" s="364"/>
      <c r="Z37" s="364"/>
    </row>
    <row r="38" spans="2:26">
      <c r="B38" s="370"/>
      <c r="C38" s="370"/>
      <c r="D38" s="365"/>
      <c r="E38" s="370"/>
      <c r="F38" s="370"/>
      <c r="G38" s="370"/>
      <c r="H38" s="370"/>
      <c r="I38" s="370"/>
      <c r="J38" s="370"/>
      <c r="K38" s="370"/>
      <c r="L38" s="370"/>
      <c r="M38" s="370"/>
      <c r="N38" s="370"/>
      <c r="O38" s="370"/>
      <c r="P38" s="370"/>
      <c r="Q38" s="370"/>
      <c r="R38" s="370"/>
      <c r="S38" s="370"/>
      <c r="T38" s="364"/>
      <c r="U38" s="364"/>
      <c r="V38" s="364"/>
      <c r="W38" s="364"/>
      <c r="X38" s="364"/>
      <c r="Y38" s="364"/>
      <c r="Z38" s="364"/>
    </row>
    <row r="39" spans="2:26">
      <c r="B39" s="370"/>
      <c r="C39" s="370"/>
      <c r="D39" s="365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T39" s="364"/>
      <c r="U39" s="364"/>
      <c r="V39" s="364"/>
      <c r="W39" s="364"/>
      <c r="X39" s="364"/>
      <c r="Y39" s="364"/>
      <c r="Z39" s="364"/>
    </row>
    <row r="40" spans="2:26">
      <c r="B40" s="370"/>
      <c r="C40" s="370"/>
      <c r="D40" s="365"/>
      <c r="E40" s="370"/>
      <c r="F40" s="370"/>
      <c r="G40" s="370"/>
      <c r="H40" s="370"/>
      <c r="I40" s="370"/>
      <c r="J40" s="370"/>
      <c r="K40" s="370"/>
      <c r="L40" s="370"/>
      <c r="M40" s="370"/>
      <c r="N40" s="370"/>
      <c r="O40" s="370"/>
      <c r="P40" s="370"/>
      <c r="Q40" s="370"/>
      <c r="R40" s="370"/>
      <c r="S40" s="370"/>
      <c r="T40" s="364"/>
      <c r="U40" s="364"/>
      <c r="V40" s="364"/>
      <c r="W40" s="364"/>
      <c r="X40" s="364"/>
      <c r="Y40" s="364"/>
      <c r="Z40" s="364"/>
    </row>
    <row r="41" spans="2:26">
      <c r="B41" s="370"/>
      <c r="C41" s="370"/>
      <c r="D41" s="365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64"/>
      <c r="U41" s="364"/>
      <c r="V41" s="364"/>
      <c r="W41" s="364"/>
      <c r="X41" s="364"/>
      <c r="Y41" s="364"/>
      <c r="Z41" s="364"/>
    </row>
    <row r="42" spans="2:26">
      <c r="B42" s="370"/>
      <c r="C42" s="370"/>
      <c r="D42" s="365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0"/>
      <c r="Q42" s="370"/>
      <c r="R42" s="370"/>
      <c r="S42" s="370"/>
      <c r="T42" s="364"/>
      <c r="U42" s="364"/>
      <c r="V42" s="364"/>
      <c r="W42" s="364"/>
      <c r="X42" s="364"/>
      <c r="Y42" s="364"/>
      <c r="Z42" s="364"/>
    </row>
  </sheetData>
  <mergeCells count="35">
    <mergeCell ref="A2:Q2"/>
    <mergeCell ref="A3:B3"/>
    <mergeCell ref="A4:A5"/>
    <mergeCell ref="B4:B5"/>
    <mergeCell ref="C4:D4"/>
    <mergeCell ref="E4:F4"/>
    <mergeCell ref="G4:H4"/>
    <mergeCell ref="I4:J4"/>
    <mergeCell ref="K4:L4"/>
    <mergeCell ref="M4:N4"/>
    <mergeCell ref="I24:M26"/>
    <mergeCell ref="O4:Q4"/>
    <mergeCell ref="A6:A7"/>
    <mergeCell ref="A8:A9"/>
    <mergeCell ref="A10:A11"/>
    <mergeCell ref="A12:A13"/>
    <mergeCell ref="A14:A15"/>
    <mergeCell ref="A16:A17"/>
    <mergeCell ref="A18:A20"/>
    <mergeCell ref="B24:B27"/>
    <mergeCell ref="C24:C27"/>
    <mergeCell ref="E24:H26"/>
    <mergeCell ref="E27:F27"/>
    <mergeCell ref="G27:H27"/>
    <mergeCell ref="I27:J27"/>
    <mergeCell ref="K27:L27"/>
    <mergeCell ref="M27:O27"/>
    <mergeCell ref="T27:U27"/>
    <mergeCell ref="V27:X27"/>
    <mergeCell ref="Y27:Z27"/>
    <mergeCell ref="N24:Q26"/>
    <mergeCell ref="R24:V26"/>
    <mergeCell ref="W24:Z26"/>
    <mergeCell ref="P27:Q27"/>
    <mergeCell ref="R27:S27"/>
  </mergeCells>
  <printOptions horizontalCentered="1"/>
  <pageMargins left="0.75" right="0.75" top="1" bottom="1" header="0.5" footer="0.5"/>
  <pageSetup paperSize="9" scale="85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C29"/>
  <sheetViews>
    <sheetView rightToLeft="1" view="pageBreakPreview" zoomScale="86" zoomScaleSheetLayoutView="86" workbookViewId="0">
      <selection activeCell="A10" sqref="A10:A11"/>
    </sheetView>
  </sheetViews>
  <sheetFormatPr defaultColWidth="9.140625" defaultRowHeight="15"/>
  <cols>
    <col min="1" max="1" width="28.85546875" style="147" customWidth="1"/>
    <col min="2" max="2" width="10" style="147" customWidth="1"/>
    <col min="3" max="14" width="7.42578125" style="147" customWidth="1"/>
    <col min="15" max="15" width="9.140625" style="147" customWidth="1"/>
    <col min="16" max="16" width="8.5703125" style="147" customWidth="1"/>
    <col min="17" max="17" width="9.28515625" style="147" customWidth="1"/>
    <col min="18" max="16384" width="9.140625" style="147"/>
  </cols>
  <sheetData>
    <row r="1" spans="1:29">
      <c r="A1" s="345"/>
      <c r="B1" s="345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</row>
    <row r="2" spans="1:29" s="330" customFormat="1" ht="20.25" customHeight="1">
      <c r="A2" s="858" t="s">
        <v>374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8"/>
      <c r="M2" s="858"/>
      <c r="N2" s="858"/>
      <c r="O2" s="858"/>
      <c r="P2" s="858"/>
      <c r="Q2" s="858"/>
    </row>
    <row r="3" spans="1:29" s="330" customFormat="1" ht="20.25" customHeight="1" thickBot="1">
      <c r="A3" s="859" t="s">
        <v>375</v>
      </c>
      <c r="B3" s="859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</row>
    <row r="4" spans="1:29" s="330" customFormat="1" ht="23.25" customHeight="1" thickTop="1">
      <c r="A4" s="893" t="s">
        <v>325</v>
      </c>
      <c r="B4" s="893" t="s">
        <v>196</v>
      </c>
      <c r="C4" s="863" t="s">
        <v>186</v>
      </c>
      <c r="D4" s="863"/>
      <c r="E4" s="863" t="s">
        <v>187</v>
      </c>
      <c r="F4" s="863"/>
      <c r="G4" s="863" t="s">
        <v>188</v>
      </c>
      <c r="H4" s="863"/>
      <c r="I4" s="863" t="s">
        <v>189</v>
      </c>
      <c r="J4" s="863"/>
      <c r="K4" s="863" t="s">
        <v>190</v>
      </c>
      <c r="L4" s="863"/>
      <c r="M4" s="863" t="s">
        <v>150</v>
      </c>
      <c r="N4" s="863"/>
      <c r="O4" s="863" t="s">
        <v>23</v>
      </c>
      <c r="P4" s="863"/>
      <c r="Q4" s="863"/>
    </row>
    <row r="5" spans="1:29" s="330" customFormat="1" ht="27.75" customHeight="1" thickBot="1">
      <c r="A5" s="894"/>
      <c r="B5" s="894"/>
      <c r="C5" s="390" t="s">
        <v>181</v>
      </c>
      <c r="D5" s="390" t="s">
        <v>316</v>
      </c>
      <c r="E5" s="390" t="s">
        <v>181</v>
      </c>
      <c r="F5" s="390" t="s">
        <v>316</v>
      </c>
      <c r="G5" s="390" t="s">
        <v>181</v>
      </c>
      <c r="H5" s="390" t="s">
        <v>316</v>
      </c>
      <c r="I5" s="390" t="s">
        <v>181</v>
      </c>
      <c r="J5" s="390" t="s">
        <v>316</v>
      </c>
      <c r="K5" s="390" t="s">
        <v>181</v>
      </c>
      <c r="L5" s="390" t="s">
        <v>316</v>
      </c>
      <c r="M5" s="390" t="s">
        <v>181</v>
      </c>
      <c r="N5" s="390" t="s">
        <v>316</v>
      </c>
      <c r="O5" s="390" t="s">
        <v>181</v>
      </c>
      <c r="P5" s="390" t="s">
        <v>316</v>
      </c>
      <c r="Q5" s="390" t="s">
        <v>2</v>
      </c>
    </row>
    <row r="6" spans="1:29" ht="30.75" customHeight="1">
      <c r="A6" s="878" t="s">
        <v>209</v>
      </c>
      <c r="B6" s="341" t="s">
        <v>203</v>
      </c>
      <c r="C6" s="335">
        <v>0</v>
      </c>
      <c r="D6" s="335">
        <v>0</v>
      </c>
      <c r="E6" s="335">
        <v>15</v>
      </c>
      <c r="F6" s="335">
        <v>11</v>
      </c>
      <c r="G6" s="335">
        <v>0</v>
      </c>
      <c r="H6" s="335">
        <v>0</v>
      </c>
      <c r="I6" s="335">
        <v>1</v>
      </c>
      <c r="J6" s="335">
        <v>0</v>
      </c>
      <c r="K6" s="335">
        <v>0</v>
      </c>
      <c r="L6" s="335">
        <v>0</v>
      </c>
      <c r="M6" s="335">
        <v>0</v>
      </c>
      <c r="N6" s="335">
        <v>0</v>
      </c>
      <c r="O6" s="335">
        <f>SUM(C6,E6,G6,I6,K6,M6)</f>
        <v>16</v>
      </c>
      <c r="P6" s="335">
        <f>SUM(D6,F6,H6,J6,L6,N6)</f>
        <v>11</v>
      </c>
      <c r="Q6" s="335">
        <f>SUM(O6:P6)</f>
        <v>27</v>
      </c>
    </row>
    <row r="7" spans="1:29" ht="30.75" customHeight="1">
      <c r="A7" s="910"/>
      <c r="B7" s="339" t="s">
        <v>204</v>
      </c>
      <c r="C7" s="338">
        <v>0</v>
      </c>
      <c r="D7" s="338">
        <v>0</v>
      </c>
      <c r="E7" s="338">
        <v>4</v>
      </c>
      <c r="F7" s="338">
        <v>5</v>
      </c>
      <c r="G7" s="338">
        <v>0</v>
      </c>
      <c r="H7" s="338">
        <v>0</v>
      </c>
      <c r="I7" s="338">
        <v>0</v>
      </c>
      <c r="J7" s="338">
        <v>0</v>
      </c>
      <c r="K7" s="338">
        <v>0</v>
      </c>
      <c r="L7" s="338">
        <v>0</v>
      </c>
      <c r="M7" s="338">
        <v>0</v>
      </c>
      <c r="N7" s="338">
        <v>0</v>
      </c>
      <c r="O7" s="338">
        <f t="shared" ref="O7:P20" si="0">SUM(C7,E7,G7,I7,K7,M7)</f>
        <v>4</v>
      </c>
      <c r="P7" s="338">
        <f t="shared" si="0"/>
        <v>5</v>
      </c>
      <c r="Q7" s="338">
        <f t="shared" ref="Q7:Q20" si="1">SUM(O7:P7)</f>
        <v>9</v>
      </c>
    </row>
    <row r="8" spans="1:29" ht="30.75" customHeight="1">
      <c r="A8" s="841" t="s">
        <v>207</v>
      </c>
      <c r="B8" s="339" t="s">
        <v>203</v>
      </c>
      <c r="C8" s="338">
        <v>0</v>
      </c>
      <c r="D8" s="338">
        <v>5</v>
      </c>
      <c r="E8" s="338">
        <v>44</v>
      </c>
      <c r="F8" s="338">
        <v>51</v>
      </c>
      <c r="G8" s="338">
        <v>0</v>
      </c>
      <c r="H8" s="338">
        <v>0</v>
      </c>
      <c r="I8" s="338">
        <v>3</v>
      </c>
      <c r="J8" s="338">
        <v>0</v>
      </c>
      <c r="K8" s="338">
        <v>0</v>
      </c>
      <c r="L8" s="338">
        <v>0</v>
      </c>
      <c r="M8" s="338">
        <v>0</v>
      </c>
      <c r="N8" s="338">
        <v>0</v>
      </c>
      <c r="O8" s="338">
        <f t="shared" si="0"/>
        <v>47</v>
      </c>
      <c r="P8" s="338">
        <f t="shared" si="0"/>
        <v>56</v>
      </c>
      <c r="Q8" s="338">
        <f t="shared" si="1"/>
        <v>103</v>
      </c>
    </row>
    <row r="9" spans="1:29" ht="30.75" customHeight="1">
      <c r="A9" s="841"/>
      <c r="B9" s="339" t="s">
        <v>204</v>
      </c>
      <c r="C9" s="338">
        <v>0</v>
      </c>
      <c r="D9" s="338">
        <v>0</v>
      </c>
      <c r="E9" s="338">
        <v>18</v>
      </c>
      <c r="F9" s="338">
        <v>14</v>
      </c>
      <c r="G9" s="338">
        <v>0</v>
      </c>
      <c r="H9" s="338">
        <v>0</v>
      </c>
      <c r="I9" s="338">
        <v>0</v>
      </c>
      <c r="J9" s="338">
        <v>1</v>
      </c>
      <c r="K9" s="338">
        <v>0</v>
      </c>
      <c r="L9" s="338">
        <v>0</v>
      </c>
      <c r="M9" s="338">
        <v>0</v>
      </c>
      <c r="N9" s="338">
        <v>0</v>
      </c>
      <c r="O9" s="338">
        <f t="shared" si="0"/>
        <v>18</v>
      </c>
      <c r="P9" s="338">
        <f t="shared" si="0"/>
        <v>15</v>
      </c>
      <c r="Q9" s="338">
        <f t="shared" si="1"/>
        <v>33</v>
      </c>
    </row>
    <row r="10" spans="1:29" ht="30.75" customHeight="1">
      <c r="A10" s="841" t="s">
        <v>206</v>
      </c>
      <c r="B10" s="339" t="s">
        <v>203</v>
      </c>
      <c r="C10" s="338">
        <v>0</v>
      </c>
      <c r="D10" s="338">
        <v>0</v>
      </c>
      <c r="E10" s="338">
        <v>0</v>
      </c>
      <c r="F10" s="338">
        <v>2</v>
      </c>
      <c r="G10" s="338">
        <v>0</v>
      </c>
      <c r="H10" s="338">
        <v>0</v>
      </c>
      <c r="I10" s="338">
        <v>0</v>
      </c>
      <c r="J10" s="338">
        <v>0</v>
      </c>
      <c r="K10" s="338">
        <v>0</v>
      </c>
      <c r="L10" s="338">
        <v>0</v>
      </c>
      <c r="M10" s="338">
        <v>0</v>
      </c>
      <c r="N10" s="338">
        <v>0</v>
      </c>
      <c r="O10" s="338">
        <f t="shared" si="0"/>
        <v>0</v>
      </c>
      <c r="P10" s="338">
        <f t="shared" si="0"/>
        <v>2</v>
      </c>
      <c r="Q10" s="338">
        <f t="shared" si="1"/>
        <v>2</v>
      </c>
    </row>
    <row r="11" spans="1:29" ht="30.75" customHeight="1">
      <c r="A11" s="841"/>
      <c r="B11" s="339" t="s">
        <v>204</v>
      </c>
      <c r="C11" s="338">
        <v>0</v>
      </c>
      <c r="D11" s="338">
        <v>0</v>
      </c>
      <c r="E11" s="338">
        <v>0</v>
      </c>
      <c r="F11" s="338">
        <v>0</v>
      </c>
      <c r="G11" s="338">
        <v>0</v>
      </c>
      <c r="H11" s="338">
        <v>0</v>
      </c>
      <c r="I11" s="338">
        <v>0</v>
      </c>
      <c r="J11" s="338">
        <v>0</v>
      </c>
      <c r="K11" s="338">
        <v>0</v>
      </c>
      <c r="L11" s="338">
        <v>0</v>
      </c>
      <c r="M11" s="338">
        <v>0</v>
      </c>
      <c r="N11" s="338">
        <v>0</v>
      </c>
      <c r="O11" s="338">
        <f t="shared" si="0"/>
        <v>0</v>
      </c>
      <c r="P11" s="338">
        <f t="shared" si="0"/>
        <v>0</v>
      </c>
      <c r="Q11" s="338">
        <f t="shared" si="1"/>
        <v>0</v>
      </c>
    </row>
    <row r="12" spans="1:29" ht="30.75" customHeight="1">
      <c r="A12" s="841" t="s">
        <v>376</v>
      </c>
      <c r="B12" s="339" t="s">
        <v>203</v>
      </c>
      <c r="C12" s="338">
        <v>0</v>
      </c>
      <c r="D12" s="338">
        <v>0</v>
      </c>
      <c r="E12" s="338">
        <v>0</v>
      </c>
      <c r="F12" s="338">
        <v>5</v>
      </c>
      <c r="G12" s="338">
        <v>0</v>
      </c>
      <c r="H12" s="338">
        <v>0</v>
      </c>
      <c r="I12" s="338">
        <v>0</v>
      </c>
      <c r="J12" s="338">
        <v>0</v>
      </c>
      <c r="K12" s="338">
        <v>0</v>
      </c>
      <c r="L12" s="338">
        <v>0</v>
      </c>
      <c r="M12" s="338">
        <v>0</v>
      </c>
      <c r="N12" s="338">
        <v>0</v>
      </c>
      <c r="O12" s="338">
        <f t="shared" si="0"/>
        <v>0</v>
      </c>
      <c r="P12" s="338">
        <f t="shared" si="0"/>
        <v>5</v>
      </c>
      <c r="Q12" s="338">
        <f t="shared" si="1"/>
        <v>5</v>
      </c>
    </row>
    <row r="13" spans="1:29" ht="30.75" customHeight="1">
      <c r="A13" s="841"/>
      <c r="B13" s="339" t="s">
        <v>204</v>
      </c>
      <c r="C13" s="338">
        <v>0</v>
      </c>
      <c r="D13" s="338">
        <v>0</v>
      </c>
      <c r="E13" s="338">
        <v>0</v>
      </c>
      <c r="F13" s="338">
        <v>0</v>
      </c>
      <c r="G13" s="338">
        <v>0</v>
      </c>
      <c r="H13" s="338">
        <v>0</v>
      </c>
      <c r="I13" s="338">
        <v>0</v>
      </c>
      <c r="J13" s="338">
        <v>0</v>
      </c>
      <c r="K13" s="338">
        <v>0</v>
      </c>
      <c r="L13" s="338">
        <v>0</v>
      </c>
      <c r="M13" s="338">
        <v>0</v>
      </c>
      <c r="N13" s="338">
        <v>0</v>
      </c>
      <c r="O13" s="338">
        <f t="shared" si="0"/>
        <v>0</v>
      </c>
      <c r="P13" s="338">
        <f t="shared" si="0"/>
        <v>0</v>
      </c>
      <c r="Q13" s="338">
        <f t="shared" si="1"/>
        <v>0</v>
      </c>
    </row>
    <row r="14" spans="1:29" ht="30.75" customHeight="1">
      <c r="A14" s="841" t="s">
        <v>377</v>
      </c>
      <c r="B14" s="339" t="s">
        <v>203</v>
      </c>
      <c r="C14" s="338">
        <v>0</v>
      </c>
      <c r="D14" s="338">
        <v>0</v>
      </c>
      <c r="E14" s="338">
        <v>0</v>
      </c>
      <c r="F14" s="338">
        <v>0</v>
      </c>
      <c r="G14" s="338">
        <v>0</v>
      </c>
      <c r="H14" s="338">
        <v>0</v>
      </c>
      <c r="I14" s="338">
        <v>0</v>
      </c>
      <c r="J14" s="338">
        <v>0</v>
      </c>
      <c r="K14" s="338">
        <v>0</v>
      </c>
      <c r="L14" s="338">
        <v>0</v>
      </c>
      <c r="M14" s="338">
        <v>0</v>
      </c>
      <c r="N14" s="338">
        <v>0</v>
      </c>
      <c r="O14" s="338">
        <f t="shared" si="0"/>
        <v>0</v>
      </c>
      <c r="P14" s="338">
        <f t="shared" si="0"/>
        <v>0</v>
      </c>
      <c r="Q14" s="338">
        <f t="shared" si="1"/>
        <v>0</v>
      </c>
    </row>
    <row r="15" spans="1:29" ht="30.75" customHeight="1">
      <c r="A15" s="841"/>
      <c r="B15" s="339" t="s">
        <v>204</v>
      </c>
      <c r="C15" s="338">
        <v>0</v>
      </c>
      <c r="D15" s="338">
        <v>0</v>
      </c>
      <c r="E15" s="338">
        <v>0</v>
      </c>
      <c r="F15" s="338">
        <v>1</v>
      </c>
      <c r="G15" s="338">
        <v>0</v>
      </c>
      <c r="H15" s="338">
        <v>0</v>
      </c>
      <c r="I15" s="338">
        <v>0</v>
      </c>
      <c r="J15" s="338">
        <v>0</v>
      </c>
      <c r="K15" s="338">
        <v>0</v>
      </c>
      <c r="L15" s="338">
        <v>0</v>
      </c>
      <c r="M15" s="338">
        <v>0</v>
      </c>
      <c r="N15" s="338">
        <v>0</v>
      </c>
      <c r="O15" s="338">
        <f t="shared" si="0"/>
        <v>0</v>
      </c>
      <c r="P15" s="338">
        <f t="shared" si="0"/>
        <v>1</v>
      </c>
      <c r="Q15" s="338">
        <f t="shared" si="1"/>
        <v>1</v>
      </c>
    </row>
    <row r="16" spans="1:29" ht="30.75" customHeight="1">
      <c r="A16" s="878" t="s">
        <v>297</v>
      </c>
      <c r="B16" s="339" t="s">
        <v>203</v>
      </c>
      <c r="C16" s="338">
        <v>0</v>
      </c>
      <c r="D16" s="338">
        <v>0</v>
      </c>
      <c r="E16" s="338">
        <v>27</v>
      </c>
      <c r="F16" s="338">
        <v>20</v>
      </c>
      <c r="G16" s="338">
        <v>0</v>
      </c>
      <c r="H16" s="338">
        <v>0</v>
      </c>
      <c r="I16" s="338">
        <v>0</v>
      </c>
      <c r="J16" s="338">
        <v>0</v>
      </c>
      <c r="K16" s="338">
        <v>0</v>
      </c>
      <c r="L16" s="338">
        <v>0</v>
      </c>
      <c r="M16" s="338">
        <v>0</v>
      </c>
      <c r="N16" s="338">
        <v>0</v>
      </c>
      <c r="O16" s="338">
        <f t="shared" si="0"/>
        <v>27</v>
      </c>
      <c r="P16" s="338">
        <f t="shared" si="0"/>
        <v>20</v>
      </c>
      <c r="Q16" s="338">
        <f t="shared" si="1"/>
        <v>47</v>
      </c>
    </row>
    <row r="17" spans="1:17" ht="30.75" customHeight="1" thickBot="1">
      <c r="A17" s="909"/>
      <c r="B17" s="422" t="s">
        <v>204</v>
      </c>
      <c r="C17" s="423">
        <v>0</v>
      </c>
      <c r="D17" s="423">
        <v>0</v>
      </c>
      <c r="E17" s="423">
        <v>11</v>
      </c>
      <c r="F17" s="423">
        <v>8</v>
      </c>
      <c r="G17" s="423">
        <v>0</v>
      </c>
      <c r="H17" s="423">
        <v>0</v>
      </c>
      <c r="I17" s="423">
        <v>0</v>
      </c>
      <c r="J17" s="423">
        <v>0</v>
      </c>
      <c r="K17" s="415">
        <v>0</v>
      </c>
      <c r="L17" s="415">
        <v>0</v>
      </c>
      <c r="M17" s="423">
        <v>0</v>
      </c>
      <c r="N17" s="423">
        <v>0</v>
      </c>
      <c r="O17" s="415">
        <f t="shared" si="0"/>
        <v>11</v>
      </c>
      <c r="P17" s="415">
        <f t="shared" si="0"/>
        <v>8</v>
      </c>
      <c r="Q17" s="415">
        <f t="shared" si="1"/>
        <v>19</v>
      </c>
    </row>
    <row r="18" spans="1:17" ht="30.75" customHeight="1">
      <c r="A18" s="840" t="s">
        <v>23</v>
      </c>
      <c r="B18" s="333" t="s">
        <v>203</v>
      </c>
      <c r="C18" s="334">
        <f>SUM(C16,C14,C14,C12,C10,C8,C6)</f>
        <v>0</v>
      </c>
      <c r="D18" s="334">
        <f t="shared" ref="D18:N18" si="2">SUM(D16,D14,D14,D12,D10,D8,D6)</f>
        <v>5</v>
      </c>
      <c r="E18" s="334">
        <f t="shared" si="2"/>
        <v>86</v>
      </c>
      <c r="F18" s="334">
        <f t="shared" si="2"/>
        <v>89</v>
      </c>
      <c r="G18" s="334">
        <f t="shared" si="2"/>
        <v>0</v>
      </c>
      <c r="H18" s="334">
        <f t="shared" si="2"/>
        <v>0</v>
      </c>
      <c r="I18" s="334">
        <f t="shared" si="2"/>
        <v>4</v>
      </c>
      <c r="J18" s="334">
        <f t="shared" si="2"/>
        <v>0</v>
      </c>
      <c r="K18" s="334">
        <f t="shared" si="2"/>
        <v>0</v>
      </c>
      <c r="L18" s="334">
        <f t="shared" si="2"/>
        <v>0</v>
      </c>
      <c r="M18" s="334">
        <f t="shared" si="2"/>
        <v>0</v>
      </c>
      <c r="N18" s="334">
        <f t="shared" si="2"/>
        <v>0</v>
      </c>
      <c r="O18" s="334">
        <f t="shared" si="0"/>
        <v>90</v>
      </c>
      <c r="P18" s="334">
        <f t="shared" si="0"/>
        <v>94</v>
      </c>
      <c r="Q18" s="334">
        <f t="shared" si="1"/>
        <v>184</v>
      </c>
    </row>
    <row r="19" spans="1:17" ht="30.75" customHeight="1">
      <c r="A19" s="841"/>
      <c r="B19" s="339" t="s">
        <v>204</v>
      </c>
      <c r="C19" s="338">
        <f t="shared" ref="C19:N19" si="3">SUM(C17,C15,C15,C13,C11,C9,C7)</f>
        <v>0</v>
      </c>
      <c r="D19" s="338">
        <f t="shared" si="3"/>
        <v>0</v>
      </c>
      <c r="E19" s="338">
        <f t="shared" si="3"/>
        <v>33</v>
      </c>
      <c r="F19" s="338">
        <f t="shared" si="3"/>
        <v>29</v>
      </c>
      <c r="G19" s="338">
        <f t="shared" si="3"/>
        <v>0</v>
      </c>
      <c r="H19" s="338">
        <f t="shared" si="3"/>
        <v>0</v>
      </c>
      <c r="I19" s="338">
        <f t="shared" si="3"/>
        <v>0</v>
      </c>
      <c r="J19" s="338">
        <f t="shared" si="3"/>
        <v>1</v>
      </c>
      <c r="K19" s="338">
        <f t="shared" si="3"/>
        <v>0</v>
      </c>
      <c r="L19" s="338">
        <f t="shared" si="3"/>
        <v>0</v>
      </c>
      <c r="M19" s="338">
        <f t="shared" si="3"/>
        <v>0</v>
      </c>
      <c r="N19" s="338">
        <f t="shared" si="3"/>
        <v>0</v>
      </c>
      <c r="O19" s="338">
        <f t="shared" si="0"/>
        <v>33</v>
      </c>
      <c r="P19" s="338">
        <f t="shared" si="0"/>
        <v>30</v>
      </c>
      <c r="Q19" s="338">
        <f t="shared" si="1"/>
        <v>63</v>
      </c>
    </row>
    <row r="20" spans="1:17" ht="30.75" customHeight="1" thickBot="1">
      <c r="A20" s="842"/>
      <c r="B20" s="342" t="s">
        <v>2</v>
      </c>
      <c r="C20" s="343">
        <f>SUM(C18:C19)</f>
        <v>0</v>
      </c>
      <c r="D20" s="343">
        <f t="shared" ref="D20:N20" si="4">SUM(D18:D19)</f>
        <v>5</v>
      </c>
      <c r="E20" s="343">
        <f t="shared" si="4"/>
        <v>119</v>
      </c>
      <c r="F20" s="343">
        <f t="shared" si="4"/>
        <v>118</v>
      </c>
      <c r="G20" s="343">
        <f t="shared" si="4"/>
        <v>0</v>
      </c>
      <c r="H20" s="343">
        <f t="shared" si="4"/>
        <v>0</v>
      </c>
      <c r="I20" s="343">
        <f t="shared" si="4"/>
        <v>4</v>
      </c>
      <c r="J20" s="343">
        <f t="shared" si="4"/>
        <v>1</v>
      </c>
      <c r="K20" s="343">
        <f t="shared" si="4"/>
        <v>0</v>
      </c>
      <c r="L20" s="343">
        <f t="shared" si="4"/>
        <v>0</v>
      </c>
      <c r="M20" s="343">
        <f t="shared" si="4"/>
        <v>0</v>
      </c>
      <c r="N20" s="343">
        <f t="shared" si="4"/>
        <v>0</v>
      </c>
      <c r="O20" s="343">
        <f t="shared" si="0"/>
        <v>123</v>
      </c>
      <c r="P20" s="343">
        <f t="shared" si="0"/>
        <v>124</v>
      </c>
      <c r="Q20" s="343">
        <f t="shared" si="1"/>
        <v>247</v>
      </c>
    </row>
    <row r="21" spans="1:17" ht="15.75" thickTop="1"/>
    <row r="23" spans="1:17" ht="15" customHeight="1"/>
    <row r="24" spans="1:17">
      <c r="B24" s="349"/>
    </row>
    <row r="25" spans="1:17" ht="15" customHeight="1">
      <c r="B25" s="349"/>
    </row>
    <row r="26" spans="1:17">
      <c r="B26" s="349"/>
    </row>
    <row r="27" spans="1:17" ht="15" customHeight="1"/>
    <row r="29" spans="1:17" ht="15" customHeight="1"/>
  </sheetData>
  <mergeCells count="18">
    <mergeCell ref="A2:Q2"/>
    <mergeCell ref="A3:B3"/>
    <mergeCell ref="A4:A5"/>
    <mergeCell ref="B4:B5"/>
    <mergeCell ref="C4:D4"/>
    <mergeCell ref="E4:F4"/>
    <mergeCell ref="G4:H4"/>
    <mergeCell ref="I4:J4"/>
    <mergeCell ref="K4:L4"/>
    <mergeCell ref="M4:N4"/>
    <mergeCell ref="A16:A17"/>
    <mergeCell ref="A18:A20"/>
    <mergeCell ref="O4:Q4"/>
    <mergeCell ref="A6:A7"/>
    <mergeCell ref="A8:A9"/>
    <mergeCell ref="A10:A11"/>
    <mergeCell ref="A12:A13"/>
    <mergeCell ref="A14:A15"/>
  </mergeCells>
  <printOptions horizontalCentered="1"/>
  <pageMargins left="0.75" right="0.75" top="1" bottom="1" header="0.5" footer="0.5"/>
  <pageSetup paperSize="9" scale="8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M37"/>
  <sheetViews>
    <sheetView rightToLeft="1" view="pageBreakPreview" zoomScale="89" zoomScaleSheetLayoutView="89" workbookViewId="0">
      <selection activeCell="A11" sqref="A11"/>
    </sheetView>
  </sheetViews>
  <sheetFormatPr defaultColWidth="9.140625" defaultRowHeight="15.75"/>
  <cols>
    <col min="1" max="4" width="22.7109375" style="125" customWidth="1"/>
    <col min="5" max="5" width="5.140625" style="125" customWidth="1"/>
    <col min="6" max="16384" width="9.140625" style="125"/>
  </cols>
  <sheetData>
    <row r="1" spans="1:11">
      <c r="A1" s="350"/>
      <c r="B1" s="351"/>
      <c r="C1" s="351"/>
      <c r="D1" s="351"/>
      <c r="E1" s="351"/>
    </row>
    <row r="2" spans="1:11" ht="18" customHeight="1">
      <c r="A2" s="350"/>
      <c r="B2" s="351"/>
      <c r="C2" s="351"/>
      <c r="D2" s="351"/>
      <c r="E2" s="351"/>
      <c r="F2" s="293"/>
      <c r="G2" s="293"/>
    </row>
    <row r="3" spans="1:11" ht="22.5" customHeight="1">
      <c r="A3" s="858" t="s">
        <v>378</v>
      </c>
      <c r="B3" s="858"/>
      <c r="C3" s="858"/>
      <c r="D3" s="858"/>
    </row>
    <row r="4" spans="1:11" ht="24" customHeight="1" thickBot="1">
      <c r="A4" s="352" t="s">
        <v>379</v>
      </c>
      <c r="B4" s="352"/>
      <c r="C4" s="352"/>
      <c r="D4" s="352"/>
    </row>
    <row r="5" spans="1:11" s="330" customFormat="1" ht="40.5" customHeight="1" thickTop="1">
      <c r="A5" s="895" t="s">
        <v>24</v>
      </c>
      <c r="B5" s="873" t="s">
        <v>332</v>
      </c>
      <c r="C5" s="873"/>
      <c r="D5" s="873"/>
    </row>
    <row r="6" spans="1:11" s="330" customFormat="1" ht="40.5" customHeight="1" thickBot="1">
      <c r="A6" s="896"/>
      <c r="B6" s="369" t="s">
        <v>312</v>
      </c>
      <c r="C6" s="369" t="s">
        <v>316</v>
      </c>
      <c r="D6" s="369" t="s">
        <v>23</v>
      </c>
    </row>
    <row r="7" spans="1:11" ht="40.5" customHeight="1">
      <c r="A7" s="424" t="s">
        <v>33</v>
      </c>
      <c r="B7" s="425">
        <v>3</v>
      </c>
      <c r="C7" s="425">
        <v>4</v>
      </c>
      <c r="D7" s="426">
        <f t="shared" ref="D7:D12" si="0">SUM(B7:C7)</f>
        <v>7</v>
      </c>
    </row>
    <row r="8" spans="1:11" ht="40.5" customHeight="1">
      <c r="A8" s="339" t="s">
        <v>37</v>
      </c>
      <c r="B8" s="427">
        <v>30</v>
      </c>
      <c r="C8" s="427">
        <v>16</v>
      </c>
      <c r="D8" s="427">
        <f t="shared" si="0"/>
        <v>46</v>
      </c>
    </row>
    <row r="9" spans="1:11" ht="40.5" customHeight="1">
      <c r="A9" s="339" t="s">
        <v>380</v>
      </c>
      <c r="B9" s="427">
        <v>7</v>
      </c>
      <c r="C9" s="427">
        <v>0</v>
      </c>
      <c r="D9" s="427">
        <f>SUM(B9:C9)</f>
        <v>7</v>
      </c>
    </row>
    <row r="10" spans="1:11" ht="40.5" customHeight="1">
      <c r="A10" s="339" t="s">
        <v>366</v>
      </c>
      <c r="B10" s="427">
        <v>4</v>
      </c>
      <c r="C10" s="427">
        <v>3</v>
      </c>
      <c r="D10" s="427">
        <f t="shared" si="0"/>
        <v>7</v>
      </c>
    </row>
    <row r="11" spans="1:11" ht="40.5" customHeight="1">
      <c r="A11" s="339" t="s">
        <v>367</v>
      </c>
      <c r="B11" s="427">
        <v>3</v>
      </c>
      <c r="C11" s="427">
        <v>3</v>
      </c>
      <c r="D11" s="427">
        <f t="shared" si="0"/>
        <v>6</v>
      </c>
    </row>
    <row r="12" spans="1:11" ht="40.5" customHeight="1" thickBot="1">
      <c r="A12" s="330" t="s">
        <v>279</v>
      </c>
      <c r="B12" s="428">
        <v>3</v>
      </c>
      <c r="C12" s="428">
        <v>8</v>
      </c>
      <c r="D12" s="428">
        <f t="shared" si="0"/>
        <v>11</v>
      </c>
      <c r="G12" s="870"/>
      <c r="H12" s="870"/>
      <c r="I12" s="870"/>
      <c r="J12" s="870"/>
      <c r="K12" s="363"/>
    </row>
    <row r="13" spans="1:11" ht="40.5" customHeight="1" thickBot="1">
      <c r="A13" s="157" t="s">
        <v>23</v>
      </c>
      <c r="B13" s="429">
        <f>SUM(B7:B12)</f>
        <v>50</v>
      </c>
      <c r="C13" s="429">
        <f>SUM(C7:C12)</f>
        <v>34</v>
      </c>
      <c r="D13" s="429">
        <f>SUM(D7:D12)</f>
        <v>84</v>
      </c>
      <c r="G13" s="870"/>
      <c r="H13" s="870"/>
      <c r="I13" s="870"/>
      <c r="J13" s="870"/>
      <c r="K13" s="363"/>
    </row>
    <row r="14" spans="1:11" ht="16.5" thickTop="1">
      <c r="A14" s="362"/>
      <c r="B14" s="127"/>
      <c r="C14" s="127"/>
      <c r="D14" s="127"/>
      <c r="G14" s="365"/>
      <c r="H14" s="365"/>
      <c r="I14" s="870"/>
      <c r="J14" s="870"/>
      <c r="K14" s="363"/>
    </row>
    <row r="15" spans="1:11">
      <c r="B15" s="127"/>
      <c r="C15" s="127"/>
      <c r="D15" s="127"/>
      <c r="G15" s="870"/>
      <c r="H15" s="870"/>
      <c r="I15" s="870"/>
      <c r="J15" s="870"/>
      <c r="K15" s="363"/>
    </row>
    <row r="16" spans="1:11">
      <c r="G16" s="870"/>
      <c r="H16" s="870"/>
      <c r="I16" s="870"/>
      <c r="J16" s="870"/>
      <c r="K16" s="363"/>
    </row>
    <row r="17" spans="7:13">
      <c r="G17" s="870"/>
      <c r="H17" s="870"/>
      <c r="I17" s="870"/>
      <c r="J17" s="870"/>
      <c r="K17" s="363"/>
    </row>
    <row r="18" spans="7:13">
      <c r="G18" s="365"/>
      <c r="H18" s="365"/>
      <c r="I18" s="870"/>
      <c r="J18" s="870"/>
      <c r="K18" s="363"/>
    </row>
    <row r="19" spans="7:13">
      <c r="G19" s="870"/>
      <c r="H19" s="870"/>
      <c r="I19" s="870"/>
      <c r="J19" s="870"/>
      <c r="K19" s="363"/>
    </row>
    <row r="20" spans="7:13">
      <c r="G20" s="365"/>
      <c r="H20" s="365"/>
      <c r="I20" s="870"/>
      <c r="J20" s="870"/>
      <c r="K20" s="363"/>
    </row>
    <row r="21" spans="7:13">
      <c r="G21" s="869"/>
      <c r="H21" s="869"/>
      <c r="I21" s="870"/>
      <c r="J21" s="870"/>
      <c r="K21" s="363"/>
    </row>
    <row r="22" spans="7:13">
      <c r="G22" s="869"/>
      <c r="H22" s="869"/>
      <c r="I22" s="870"/>
      <c r="J22" s="870"/>
      <c r="K22" s="363"/>
    </row>
    <row r="25" spans="7:13">
      <c r="M25" s="364"/>
    </row>
    <row r="26" spans="7:13">
      <c r="M26" s="364"/>
    </row>
    <row r="27" spans="7:13">
      <c r="M27" s="364"/>
    </row>
    <row r="28" spans="7:13">
      <c r="M28" s="364"/>
    </row>
    <row r="29" spans="7:13">
      <c r="M29" s="364"/>
    </row>
    <row r="30" spans="7:13">
      <c r="M30" s="364"/>
    </row>
    <row r="31" spans="7:13">
      <c r="M31" s="364"/>
    </row>
    <row r="32" spans="7:13">
      <c r="M32" s="364"/>
    </row>
    <row r="33" spans="13:13">
      <c r="M33" s="364"/>
    </row>
    <row r="34" spans="13:13">
      <c r="M34" s="364"/>
    </row>
    <row r="35" spans="13:13">
      <c r="M35" s="364"/>
    </row>
    <row r="36" spans="13:13">
      <c r="M36" s="364"/>
    </row>
    <row r="37" spans="13:13">
      <c r="M37" s="364"/>
    </row>
  </sheetData>
  <mergeCells count="22">
    <mergeCell ref="G17:H17"/>
    <mergeCell ref="I17:J17"/>
    <mergeCell ref="A3:D3"/>
    <mergeCell ref="A5:A6"/>
    <mergeCell ref="B5:D5"/>
    <mergeCell ref="G12:H12"/>
    <mergeCell ref="I12:J12"/>
    <mergeCell ref="G13:H13"/>
    <mergeCell ref="I13:J13"/>
    <mergeCell ref="I14:J14"/>
    <mergeCell ref="G15:H15"/>
    <mergeCell ref="I15:J15"/>
    <mergeCell ref="G16:H16"/>
    <mergeCell ref="I16:J16"/>
    <mergeCell ref="G22:H22"/>
    <mergeCell ref="I22:J22"/>
    <mergeCell ref="I18:J18"/>
    <mergeCell ref="G19:H19"/>
    <mergeCell ref="I19:J19"/>
    <mergeCell ref="I20:J20"/>
    <mergeCell ref="G21:H21"/>
    <mergeCell ref="I21:J21"/>
  </mergeCells>
  <printOptions horizontalCentered="1"/>
  <pageMargins left="0.39370078740157483" right="0.39370078740157483" top="0.78740157480314965" bottom="0.78740157480314965" header="0.78740157480314965" footer="0.78740157480314965"/>
  <pageSetup paperSize="9" scale="85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X15"/>
  <sheetViews>
    <sheetView rightToLeft="1" view="pageBreakPreview" zoomScale="85" zoomScaleSheetLayoutView="85" workbookViewId="0">
      <selection activeCell="A11" sqref="A11"/>
    </sheetView>
  </sheetViews>
  <sheetFormatPr defaultColWidth="9.140625" defaultRowHeight="15.75"/>
  <cols>
    <col min="1" max="1" width="17.42578125" style="125" customWidth="1"/>
    <col min="2" max="23" width="5.5703125" style="125" customWidth="1"/>
    <col min="24" max="24" width="7.42578125" style="125" customWidth="1"/>
    <col min="25" max="16384" width="9.140625" style="125"/>
  </cols>
  <sheetData>
    <row r="2" spans="1:24" s="127" customFormat="1" ht="24.75" customHeight="1">
      <c r="A2" s="858" t="s">
        <v>381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8"/>
      <c r="M2" s="858"/>
      <c r="N2" s="858"/>
      <c r="O2" s="858"/>
      <c r="P2" s="858"/>
      <c r="Q2" s="858"/>
      <c r="R2" s="858"/>
      <c r="S2" s="858"/>
      <c r="T2" s="858"/>
      <c r="U2" s="858"/>
      <c r="V2" s="858"/>
      <c r="W2" s="858"/>
      <c r="X2" s="858"/>
    </row>
    <row r="3" spans="1:24" s="127" customFormat="1" ht="25.5" customHeight="1" thickBot="1">
      <c r="A3" s="859" t="s">
        <v>382</v>
      </c>
      <c r="B3" s="859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</row>
    <row r="4" spans="1:24" s="127" customFormat="1" ht="31.5" customHeight="1" thickTop="1">
      <c r="A4" s="895" t="s">
        <v>239</v>
      </c>
      <c r="B4" s="863" t="s">
        <v>240</v>
      </c>
      <c r="C4" s="863"/>
      <c r="D4" s="863" t="s">
        <v>241</v>
      </c>
      <c r="E4" s="863"/>
      <c r="F4" s="863" t="s">
        <v>242</v>
      </c>
      <c r="G4" s="863"/>
      <c r="H4" s="863" t="s">
        <v>243</v>
      </c>
      <c r="I4" s="863"/>
      <c r="J4" s="863" t="s">
        <v>186</v>
      </c>
      <c r="K4" s="863"/>
      <c r="L4" s="863" t="s">
        <v>187</v>
      </c>
      <c r="M4" s="863"/>
      <c r="N4" s="863" t="s">
        <v>188</v>
      </c>
      <c r="O4" s="863"/>
      <c r="P4" s="863" t="s">
        <v>189</v>
      </c>
      <c r="Q4" s="863"/>
      <c r="R4" s="863" t="s">
        <v>335</v>
      </c>
      <c r="S4" s="863"/>
      <c r="T4" s="863" t="s">
        <v>150</v>
      </c>
      <c r="U4" s="863"/>
      <c r="V4" s="873" t="s">
        <v>161</v>
      </c>
      <c r="W4" s="873"/>
      <c r="X4" s="873"/>
    </row>
    <row r="5" spans="1:24" s="127" customFormat="1" ht="26.25" customHeight="1" thickBot="1">
      <c r="A5" s="896"/>
      <c r="B5" s="369" t="s">
        <v>181</v>
      </c>
      <c r="C5" s="369" t="s">
        <v>313</v>
      </c>
      <c r="D5" s="369" t="s">
        <v>181</v>
      </c>
      <c r="E5" s="369" t="s">
        <v>313</v>
      </c>
      <c r="F5" s="369" t="s">
        <v>181</v>
      </c>
      <c r="G5" s="369" t="s">
        <v>313</v>
      </c>
      <c r="H5" s="369" t="s">
        <v>181</v>
      </c>
      <c r="I5" s="369" t="s">
        <v>313</v>
      </c>
      <c r="J5" s="369" t="s">
        <v>181</v>
      </c>
      <c r="K5" s="369" t="s">
        <v>313</v>
      </c>
      <c r="L5" s="369" t="s">
        <v>181</v>
      </c>
      <c r="M5" s="369" t="s">
        <v>313</v>
      </c>
      <c r="N5" s="369" t="s">
        <v>181</v>
      </c>
      <c r="O5" s="369" t="s">
        <v>313</v>
      </c>
      <c r="P5" s="369" t="s">
        <v>181</v>
      </c>
      <c r="Q5" s="369" t="s">
        <v>313</v>
      </c>
      <c r="R5" s="369" t="s">
        <v>181</v>
      </c>
      <c r="S5" s="369" t="s">
        <v>313</v>
      </c>
      <c r="T5" s="369" t="s">
        <v>181</v>
      </c>
      <c r="U5" s="369" t="s">
        <v>313</v>
      </c>
      <c r="V5" s="369" t="s">
        <v>181</v>
      </c>
      <c r="W5" s="369" t="s">
        <v>313</v>
      </c>
      <c r="X5" s="369" t="s">
        <v>2</v>
      </c>
    </row>
    <row r="6" spans="1:24" ht="43.5" customHeight="1">
      <c r="A6" s="430" t="s">
        <v>244</v>
      </c>
      <c r="B6" s="368">
        <v>0</v>
      </c>
      <c r="C6" s="368">
        <v>0</v>
      </c>
      <c r="D6" s="368">
        <v>0</v>
      </c>
      <c r="E6" s="368">
        <v>0</v>
      </c>
      <c r="F6" s="368">
        <v>0</v>
      </c>
      <c r="G6" s="368">
        <v>0</v>
      </c>
      <c r="H6" s="368">
        <v>0</v>
      </c>
      <c r="I6" s="368">
        <v>0</v>
      </c>
      <c r="J6" s="431">
        <v>1</v>
      </c>
      <c r="K6" s="431">
        <v>0</v>
      </c>
      <c r="L6" s="431">
        <v>13</v>
      </c>
      <c r="M6" s="431">
        <v>10</v>
      </c>
      <c r="N6" s="431">
        <v>0</v>
      </c>
      <c r="O6" s="368">
        <v>0</v>
      </c>
      <c r="P6" s="368">
        <v>0</v>
      </c>
      <c r="Q6" s="368">
        <v>0</v>
      </c>
      <c r="R6" s="368">
        <v>0</v>
      </c>
      <c r="S6" s="368">
        <v>0</v>
      </c>
      <c r="T6" s="368">
        <v>0</v>
      </c>
      <c r="U6" s="368">
        <v>0</v>
      </c>
      <c r="V6" s="368">
        <f>T6+R6+P6+N6+L6+J6+H6+F6+D6+B6</f>
        <v>14</v>
      </c>
      <c r="W6" s="368">
        <f>U6+S6+Q6+O6+M6+K6+I6+G6+E6+C6</f>
        <v>10</v>
      </c>
      <c r="X6" s="368">
        <f>SUM(V6:W6)</f>
        <v>24</v>
      </c>
    </row>
    <row r="7" spans="1:24" ht="43.5" customHeight="1">
      <c r="A7" s="314" t="s">
        <v>245</v>
      </c>
      <c r="B7" s="152">
        <v>0</v>
      </c>
      <c r="C7" s="152">
        <v>0</v>
      </c>
      <c r="D7" s="152">
        <v>0</v>
      </c>
      <c r="E7" s="152">
        <v>0</v>
      </c>
      <c r="F7" s="152">
        <v>0</v>
      </c>
      <c r="G7" s="152">
        <v>0</v>
      </c>
      <c r="H7" s="152">
        <v>1</v>
      </c>
      <c r="I7" s="152">
        <v>0</v>
      </c>
      <c r="J7" s="152">
        <v>0</v>
      </c>
      <c r="K7" s="152">
        <v>0</v>
      </c>
      <c r="L7" s="152">
        <v>5</v>
      </c>
      <c r="M7" s="152">
        <v>5</v>
      </c>
      <c r="N7" s="152">
        <v>0</v>
      </c>
      <c r="O7" s="152">
        <v>0</v>
      </c>
      <c r="P7" s="152">
        <v>0</v>
      </c>
      <c r="Q7" s="152">
        <v>0</v>
      </c>
      <c r="R7" s="152">
        <v>0</v>
      </c>
      <c r="S7" s="152">
        <v>0</v>
      </c>
      <c r="T7" s="152">
        <v>0</v>
      </c>
      <c r="U7" s="152">
        <v>0</v>
      </c>
      <c r="V7" s="152">
        <f t="shared" ref="V7:W11" si="0">T7+R7+P7+N7+L7+J7+H7+F7+D7+B7</f>
        <v>6</v>
      </c>
      <c r="W7" s="152">
        <f t="shared" si="0"/>
        <v>5</v>
      </c>
      <c r="X7" s="152">
        <f t="shared" ref="X7:X10" si="1">SUM(V7:W7)</f>
        <v>11</v>
      </c>
    </row>
    <row r="8" spans="1:24" ht="43.5" customHeight="1">
      <c r="A8" s="314" t="s">
        <v>336</v>
      </c>
      <c r="B8" s="152">
        <v>0</v>
      </c>
      <c r="C8" s="152">
        <v>0</v>
      </c>
      <c r="D8" s="152">
        <v>0</v>
      </c>
      <c r="E8" s="152">
        <v>0</v>
      </c>
      <c r="F8" s="152">
        <v>0</v>
      </c>
      <c r="G8" s="152">
        <v>0</v>
      </c>
      <c r="H8" s="152">
        <v>1</v>
      </c>
      <c r="I8" s="152">
        <v>0</v>
      </c>
      <c r="J8" s="152">
        <v>0</v>
      </c>
      <c r="K8" s="152">
        <v>0</v>
      </c>
      <c r="L8" s="152">
        <v>2</v>
      </c>
      <c r="M8" s="152">
        <v>0</v>
      </c>
      <c r="N8" s="152">
        <v>0</v>
      </c>
      <c r="O8" s="152">
        <v>0</v>
      </c>
      <c r="P8" s="152">
        <v>0</v>
      </c>
      <c r="Q8" s="152">
        <v>0</v>
      </c>
      <c r="R8" s="152">
        <v>0</v>
      </c>
      <c r="S8" s="152">
        <v>0</v>
      </c>
      <c r="T8" s="152">
        <v>0</v>
      </c>
      <c r="U8" s="152">
        <v>0</v>
      </c>
      <c r="V8" s="152">
        <f t="shared" si="0"/>
        <v>3</v>
      </c>
      <c r="W8" s="152">
        <f t="shared" si="0"/>
        <v>0</v>
      </c>
      <c r="X8" s="152">
        <f t="shared" si="1"/>
        <v>3</v>
      </c>
    </row>
    <row r="9" spans="1:24" ht="43.5" customHeight="1">
      <c r="A9" s="314" t="s">
        <v>247</v>
      </c>
      <c r="B9" s="152">
        <v>0</v>
      </c>
      <c r="C9" s="152">
        <v>0</v>
      </c>
      <c r="D9" s="152">
        <v>1</v>
      </c>
      <c r="E9" s="152">
        <v>0</v>
      </c>
      <c r="F9" s="152">
        <v>0</v>
      </c>
      <c r="G9" s="152">
        <v>0</v>
      </c>
      <c r="H9" s="152">
        <v>2</v>
      </c>
      <c r="I9" s="152">
        <v>5</v>
      </c>
      <c r="J9" s="152">
        <v>2</v>
      </c>
      <c r="K9" s="152">
        <v>4</v>
      </c>
      <c r="L9" s="152">
        <v>6</v>
      </c>
      <c r="M9" s="152">
        <v>4</v>
      </c>
      <c r="N9" s="152">
        <v>1</v>
      </c>
      <c r="O9" s="152">
        <v>0</v>
      </c>
      <c r="P9" s="152">
        <v>0</v>
      </c>
      <c r="Q9" s="152">
        <v>0</v>
      </c>
      <c r="R9" s="152">
        <v>0</v>
      </c>
      <c r="S9" s="152">
        <v>0</v>
      </c>
      <c r="T9" s="152">
        <v>0</v>
      </c>
      <c r="U9" s="152">
        <v>0</v>
      </c>
      <c r="V9" s="152">
        <f t="shared" si="0"/>
        <v>12</v>
      </c>
      <c r="W9" s="152">
        <f t="shared" si="0"/>
        <v>13</v>
      </c>
      <c r="X9" s="152">
        <f t="shared" si="1"/>
        <v>25</v>
      </c>
    </row>
    <row r="10" spans="1:24" ht="43.5" customHeight="1" thickBot="1">
      <c r="A10" s="432" t="s">
        <v>248</v>
      </c>
      <c r="B10" s="369">
        <v>2</v>
      </c>
      <c r="C10" s="369">
        <v>1</v>
      </c>
      <c r="D10" s="369">
        <v>5</v>
      </c>
      <c r="E10" s="369">
        <v>4</v>
      </c>
      <c r="F10" s="369">
        <v>6</v>
      </c>
      <c r="G10" s="369">
        <v>0</v>
      </c>
      <c r="H10" s="369">
        <v>1</v>
      </c>
      <c r="I10" s="369">
        <v>0</v>
      </c>
      <c r="J10" s="369">
        <v>0</v>
      </c>
      <c r="K10" s="369">
        <v>0</v>
      </c>
      <c r="L10" s="369">
        <v>1</v>
      </c>
      <c r="M10" s="369">
        <v>1</v>
      </c>
      <c r="N10" s="369">
        <v>0</v>
      </c>
      <c r="O10" s="369">
        <v>0</v>
      </c>
      <c r="P10" s="369">
        <v>0</v>
      </c>
      <c r="Q10" s="369">
        <v>0</v>
      </c>
      <c r="R10" s="369">
        <v>0</v>
      </c>
      <c r="S10" s="369">
        <v>0</v>
      </c>
      <c r="T10" s="369">
        <v>0</v>
      </c>
      <c r="U10" s="369">
        <v>0</v>
      </c>
      <c r="V10" s="433">
        <f t="shared" si="0"/>
        <v>15</v>
      </c>
      <c r="W10" s="433">
        <f t="shared" si="0"/>
        <v>6</v>
      </c>
      <c r="X10" s="433">
        <f t="shared" si="1"/>
        <v>21</v>
      </c>
    </row>
    <row r="11" spans="1:24" ht="43.5" customHeight="1" thickBot="1">
      <c r="A11" s="325" t="s">
        <v>23</v>
      </c>
      <c r="B11" s="158">
        <f>SUM(B6:B10)</f>
        <v>2</v>
      </c>
      <c r="C11" s="158">
        <f t="shared" ref="C11:X11" si="2">SUM(C6:C10)</f>
        <v>1</v>
      </c>
      <c r="D11" s="158">
        <f t="shared" si="2"/>
        <v>6</v>
      </c>
      <c r="E11" s="158">
        <f t="shared" si="2"/>
        <v>4</v>
      </c>
      <c r="F11" s="158">
        <f t="shared" si="2"/>
        <v>6</v>
      </c>
      <c r="G11" s="158">
        <f t="shared" si="2"/>
        <v>0</v>
      </c>
      <c r="H11" s="158">
        <f t="shared" si="2"/>
        <v>5</v>
      </c>
      <c r="I11" s="158">
        <f t="shared" si="2"/>
        <v>5</v>
      </c>
      <c r="J11" s="158">
        <f t="shared" si="2"/>
        <v>3</v>
      </c>
      <c r="K11" s="158">
        <f t="shared" si="2"/>
        <v>4</v>
      </c>
      <c r="L11" s="158">
        <f t="shared" si="2"/>
        <v>27</v>
      </c>
      <c r="M11" s="158">
        <f t="shared" si="2"/>
        <v>20</v>
      </c>
      <c r="N11" s="158">
        <f t="shared" si="2"/>
        <v>1</v>
      </c>
      <c r="O11" s="158">
        <f t="shared" si="2"/>
        <v>0</v>
      </c>
      <c r="P11" s="158">
        <f t="shared" si="2"/>
        <v>0</v>
      </c>
      <c r="Q11" s="158">
        <f t="shared" si="2"/>
        <v>0</v>
      </c>
      <c r="R11" s="158">
        <f t="shared" si="2"/>
        <v>0</v>
      </c>
      <c r="S11" s="158">
        <f t="shared" si="2"/>
        <v>0</v>
      </c>
      <c r="T11" s="158">
        <f t="shared" si="2"/>
        <v>0</v>
      </c>
      <c r="U11" s="158">
        <f t="shared" si="2"/>
        <v>0</v>
      </c>
      <c r="V11" s="158">
        <f t="shared" si="0"/>
        <v>50</v>
      </c>
      <c r="W11" s="158">
        <f t="shared" si="0"/>
        <v>34</v>
      </c>
      <c r="X11" s="158">
        <f t="shared" si="2"/>
        <v>84</v>
      </c>
    </row>
    <row r="12" spans="1:24" ht="30.75" customHeight="1" thickTop="1"/>
    <row r="15" spans="1:24" ht="15" customHeight="1"/>
  </sheetData>
  <mergeCells count="14">
    <mergeCell ref="P4:Q4"/>
    <mergeCell ref="R4:S4"/>
    <mergeCell ref="T4:U4"/>
    <mergeCell ref="V4:X4"/>
    <mergeCell ref="A2:X2"/>
    <mergeCell ref="A3:B3"/>
    <mergeCell ref="A4:A5"/>
    <mergeCell ref="B4:C4"/>
    <mergeCell ref="D4:E4"/>
    <mergeCell ref="F4:G4"/>
    <mergeCell ref="H4:I4"/>
    <mergeCell ref="J4:K4"/>
    <mergeCell ref="L4:M4"/>
    <mergeCell ref="N4:O4"/>
  </mergeCells>
  <printOptions horizontalCentered="1"/>
  <pageMargins left="0.75" right="0.75" top="1" bottom="1" header="0.5" footer="0.5"/>
  <pageSetup paperSize="9" scale="85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R11"/>
  <sheetViews>
    <sheetView rightToLeft="1" view="pageBreakPreview" zoomScale="90" zoomScaleSheetLayoutView="90" workbookViewId="0">
      <selection activeCell="A8" sqref="A8"/>
    </sheetView>
  </sheetViews>
  <sheetFormatPr defaultColWidth="9.140625" defaultRowHeight="15"/>
  <cols>
    <col min="1" max="1" width="11.85546875" style="147" customWidth="1"/>
    <col min="2" max="5" width="10.7109375" style="147" customWidth="1"/>
    <col min="6" max="17" width="8.7109375" style="147" customWidth="1"/>
    <col min="18" max="18" width="4.140625" style="147" customWidth="1"/>
    <col min="19" max="22" width="9.140625" style="147"/>
    <col min="23" max="23" width="1.42578125" style="147" customWidth="1"/>
    <col min="24" max="16384" width="9.140625" style="147"/>
  </cols>
  <sheetData>
    <row r="1" spans="1:18" s="305" customFormat="1" ht="28.5" customHeight="1">
      <c r="A1" s="858" t="s">
        <v>383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8"/>
      <c r="N1" s="858"/>
      <c r="O1" s="858"/>
      <c r="P1" s="858"/>
      <c r="Q1" s="858"/>
    </row>
    <row r="2" spans="1:18" s="305" customFormat="1" ht="24.75" customHeight="1" thickBot="1">
      <c r="A2" s="148" t="s">
        <v>384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8" s="305" customFormat="1" ht="43.5" customHeight="1" thickTop="1">
      <c r="A3" s="911" t="s">
        <v>24</v>
      </c>
      <c r="B3" s="902" t="s">
        <v>119</v>
      </c>
      <c r="C3" s="902"/>
      <c r="D3" s="902"/>
      <c r="E3" s="902"/>
      <c r="F3" s="903" t="s">
        <v>9</v>
      </c>
      <c r="G3" s="903"/>
      <c r="H3" s="903"/>
      <c r="I3" s="903" t="s">
        <v>120</v>
      </c>
      <c r="J3" s="903"/>
      <c r="K3" s="903"/>
      <c r="L3" s="903" t="s">
        <v>121</v>
      </c>
      <c r="M3" s="903"/>
      <c r="N3" s="903"/>
      <c r="O3" s="903" t="s">
        <v>122</v>
      </c>
      <c r="P3" s="903"/>
      <c r="Q3" s="903"/>
    </row>
    <row r="4" spans="1:18" s="305" customFormat="1" ht="43.5" customHeight="1" thickBot="1">
      <c r="A4" s="912"/>
      <c r="B4" s="410" t="s">
        <v>123</v>
      </c>
      <c r="C4" s="411" t="s">
        <v>124</v>
      </c>
      <c r="D4" s="411" t="s">
        <v>125</v>
      </c>
      <c r="E4" s="411" t="s">
        <v>126</v>
      </c>
      <c r="F4" s="412" t="s">
        <v>16</v>
      </c>
      <c r="G4" s="412" t="s">
        <v>17</v>
      </c>
      <c r="H4" s="412" t="s">
        <v>18</v>
      </c>
      <c r="I4" s="412" t="s">
        <v>16</v>
      </c>
      <c r="J4" s="412" t="s">
        <v>17</v>
      </c>
      <c r="K4" s="412" t="s">
        <v>18</v>
      </c>
      <c r="L4" s="412" t="s">
        <v>16</v>
      </c>
      <c r="M4" s="412" t="s">
        <v>17</v>
      </c>
      <c r="N4" s="412" t="s">
        <v>18</v>
      </c>
      <c r="O4" s="412" t="s">
        <v>16</v>
      </c>
      <c r="P4" s="412" t="s">
        <v>17</v>
      </c>
      <c r="Q4" s="412" t="s">
        <v>18</v>
      </c>
    </row>
    <row r="5" spans="1:18" s="305" customFormat="1" ht="43.5" customHeight="1">
      <c r="A5" s="403" t="s">
        <v>94</v>
      </c>
      <c r="B5" s="404">
        <v>11</v>
      </c>
      <c r="C5" s="405" t="s">
        <v>128</v>
      </c>
      <c r="D5" s="405" t="s">
        <v>128</v>
      </c>
      <c r="E5" s="405" t="s">
        <v>128</v>
      </c>
      <c r="F5" s="143">
        <v>20</v>
      </c>
      <c r="G5" s="143">
        <v>28</v>
      </c>
      <c r="H5" s="143">
        <f>G5+F5</f>
        <v>48</v>
      </c>
      <c r="I5" s="143">
        <v>0</v>
      </c>
      <c r="J5" s="143">
        <v>0</v>
      </c>
      <c r="K5" s="143">
        <v>0</v>
      </c>
      <c r="L5" s="143">
        <v>0</v>
      </c>
      <c r="M5" s="143">
        <v>0</v>
      </c>
      <c r="N5" s="143">
        <v>0</v>
      </c>
      <c r="O5" s="143">
        <v>20</v>
      </c>
      <c r="P5" s="143">
        <v>28</v>
      </c>
      <c r="Q5" s="143">
        <f>P5+O5</f>
        <v>48</v>
      </c>
    </row>
    <row r="6" spans="1:18" s="305" customFormat="1" ht="43.5" customHeight="1">
      <c r="A6" s="339" t="s">
        <v>348</v>
      </c>
      <c r="B6" s="138">
        <v>20</v>
      </c>
      <c r="C6" s="138">
        <v>2</v>
      </c>
      <c r="D6" s="138">
        <v>0</v>
      </c>
      <c r="E6" s="138">
        <v>1</v>
      </c>
      <c r="F6" s="138">
        <v>38</v>
      </c>
      <c r="G6" s="138">
        <v>25</v>
      </c>
      <c r="H6" s="138">
        <f>G6+F6</f>
        <v>63</v>
      </c>
      <c r="I6" s="138">
        <v>0</v>
      </c>
      <c r="J6" s="138">
        <v>0</v>
      </c>
      <c r="K6" s="138">
        <v>0</v>
      </c>
      <c r="L6" s="138">
        <v>0</v>
      </c>
      <c r="M6" s="138">
        <v>0</v>
      </c>
      <c r="N6" s="138">
        <v>0</v>
      </c>
      <c r="O6" s="138">
        <v>38</v>
      </c>
      <c r="P6" s="138">
        <f t="shared" ref="P6:Q7" si="0">SUM(G6-J6-M6)</f>
        <v>25</v>
      </c>
      <c r="Q6" s="138">
        <f t="shared" si="0"/>
        <v>63</v>
      </c>
    </row>
    <row r="7" spans="1:18" s="407" customFormat="1" ht="43.5" customHeight="1">
      <c r="A7" s="339" t="s">
        <v>385</v>
      </c>
      <c r="B7" s="138">
        <v>19</v>
      </c>
      <c r="C7" s="138">
        <v>1</v>
      </c>
      <c r="D7" s="138">
        <v>0</v>
      </c>
      <c r="E7" s="138">
        <v>0</v>
      </c>
      <c r="F7" s="138">
        <v>7</v>
      </c>
      <c r="G7" s="138">
        <v>71</v>
      </c>
      <c r="H7" s="138">
        <v>78</v>
      </c>
      <c r="I7" s="138">
        <v>0</v>
      </c>
      <c r="J7" s="138">
        <v>0</v>
      </c>
      <c r="K7" s="138">
        <v>0</v>
      </c>
      <c r="L7" s="138">
        <v>0</v>
      </c>
      <c r="M7" s="138">
        <v>0</v>
      </c>
      <c r="N7" s="138">
        <v>0</v>
      </c>
      <c r="O7" s="138">
        <v>7</v>
      </c>
      <c r="P7" s="138">
        <f t="shared" si="0"/>
        <v>71</v>
      </c>
      <c r="Q7" s="138">
        <f t="shared" si="0"/>
        <v>78</v>
      </c>
    </row>
    <row r="8" spans="1:18" s="407" customFormat="1" ht="43.5" customHeight="1">
      <c r="A8" s="339" t="s">
        <v>359</v>
      </c>
      <c r="B8" s="138">
        <v>10</v>
      </c>
      <c r="C8" s="138">
        <v>0</v>
      </c>
      <c r="D8" s="138">
        <v>0</v>
      </c>
      <c r="E8" s="138">
        <v>0</v>
      </c>
      <c r="F8" s="138">
        <v>63</v>
      </c>
      <c r="G8" s="138">
        <v>0</v>
      </c>
      <c r="H8" s="138">
        <f>G8+F8</f>
        <v>63</v>
      </c>
      <c r="I8" s="138">
        <v>0</v>
      </c>
      <c r="J8" s="138">
        <v>0</v>
      </c>
      <c r="K8" s="138">
        <v>0</v>
      </c>
      <c r="L8" s="138">
        <v>0</v>
      </c>
      <c r="M8" s="138">
        <v>0</v>
      </c>
      <c r="N8" s="138">
        <v>0</v>
      </c>
      <c r="O8" s="138">
        <v>63</v>
      </c>
      <c r="P8" s="138">
        <v>0</v>
      </c>
      <c r="Q8" s="138">
        <f>P8+O8</f>
        <v>63</v>
      </c>
    </row>
    <row r="9" spans="1:18" s="407" customFormat="1" ht="43.5" customHeight="1" thickBot="1">
      <c r="A9" s="434" t="s">
        <v>262</v>
      </c>
      <c r="B9" s="143">
        <v>13</v>
      </c>
      <c r="C9" s="143">
        <v>0</v>
      </c>
      <c r="D9" s="143">
        <v>0</v>
      </c>
      <c r="E9" s="143">
        <v>0</v>
      </c>
      <c r="F9" s="143">
        <v>179</v>
      </c>
      <c r="G9" s="143">
        <v>130</v>
      </c>
      <c r="H9" s="143">
        <v>309</v>
      </c>
      <c r="I9" s="143">
        <v>0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179</v>
      </c>
      <c r="P9" s="143">
        <v>130</v>
      </c>
      <c r="Q9" s="143">
        <f>P9+O9</f>
        <v>309</v>
      </c>
    </row>
    <row r="10" spans="1:18" s="407" customFormat="1" ht="43.5" customHeight="1" thickBot="1">
      <c r="A10" s="157" t="s">
        <v>23</v>
      </c>
      <c r="B10" s="409">
        <f>B5+B6+B7+B8+B9</f>
        <v>73</v>
      </c>
      <c r="C10" s="409">
        <f>C6+C7</f>
        <v>3</v>
      </c>
      <c r="D10" s="435">
        <f>D5+D6+D7+D8+D9</f>
        <v>0</v>
      </c>
      <c r="E10" s="435">
        <f>E5+E6+E7+E8+E9</f>
        <v>1</v>
      </c>
      <c r="F10" s="409">
        <f>F5+F6+F7+F8+F9</f>
        <v>307</v>
      </c>
      <c r="G10" s="409">
        <f>G5+G6++G7+G8+G9</f>
        <v>254</v>
      </c>
      <c r="H10" s="409">
        <f>H5+H6+H7+H8+H9</f>
        <v>561</v>
      </c>
      <c r="I10" s="409">
        <v>0</v>
      </c>
      <c r="J10" s="409">
        <v>0</v>
      </c>
      <c r="K10" s="409">
        <v>0</v>
      </c>
      <c r="L10" s="409">
        <v>0</v>
      </c>
      <c r="M10" s="409">
        <v>0</v>
      </c>
      <c r="N10" s="409">
        <v>0</v>
      </c>
      <c r="O10" s="409">
        <f>O5+O6+O7+O8+O9</f>
        <v>307</v>
      </c>
      <c r="P10" s="409">
        <f>P5+P6+P7+P8+P9</f>
        <v>254</v>
      </c>
      <c r="Q10" s="409">
        <f t="shared" ref="Q10" si="1">SUM(O10:P10)</f>
        <v>561</v>
      </c>
    </row>
    <row r="11" spans="1:18" ht="15.75" thickTop="1">
      <c r="A11" s="319"/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</row>
  </sheetData>
  <mergeCells count="7">
    <mergeCell ref="A1:Q1"/>
    <mergeCell ref="A3:A4"/>
    <mergeCell ref="B3:E3"/>
    <mergeCell ref="F3:H3"/>
    <mergeCell ref="I3:K3"/>
    <mergeCell ref="L3:N3"/>
    <mergeCell ref="O3:Q3"/>
  </mergeCells>
  <printOptions horizontalCentered="1"/>
  <pageMargins left="0.75" right="0.75" top="1" bottom="1" header="0.5" footer="0.5"/>
  <pageSetup paperSize="9" scale="80" orientation="landscape" r:id="rId1"/>
  <headerFooter>
    <oddFooter>&amp;C68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Q14"/>
  <sheetViews>
    <sheetView rightToLeft="1" view="pageBreakPreview" zoomScale="90" zoomScaleSheetLayoutView="90" workbookViewId="0">
      <selection activeCell="A8" sqref="A8"/>
    </sheetView>
  </sheetViews>
  <sheetFormatPr defaultColWidth="9.140625" defaultRowHeight="15"/>
  <cols>
    <col min="1" max="1" width="18" style="147" customWidth="1"/>
    <col min="2" max="17" width="9" style="147" customWidth="1"/>
    <col min="18" max="18" width="6.28515625" style="147" customWidth="1"/>
    <col min="19" max="22" width="9.140625" style="147"/>
    <col min="23" max="23" width="1.42578125" style="147" customWidth="1"/>
    <col min="24" max="26" width="9.140625" style="147"/>
    <col min="27" max="27" width="7.140625" style="147" customWidth="1"/>
    <col min="28" max="16384" width="9.140625" style="147"/>
  </cols>
  <sheetData>
    <row r="1" spans="1:17" s="305" customFormat="1" ht="24" customHeight="1">
      <c r="A1" s="858" t="s">
        <v>386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8"/>
      <c r="N1" s="858"/>
      <c r="O1" s="858"/>
      <c r="P1" s="858"/>
      <c r="Q1" s="858"/>
    </row>
    <row r="2" spans="1:17" s="305" customFormat="1" ht="26.25" customHeight="1" thickBot="1">
      <c r="A2" s="148" t="s">
        <v>387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s="305" customFormat="1" ht="25.5" customHeight="1" thickTop="1">
      <c r="A3" s="743" t="s">
        <v>362</v>
      </c>
      <c r="B3" s="899" t="s">
        <v>119</v>
      </c>
      <c r="C3" s="899"/>
      <c r="D3" s="899"/>
      <c r="E3" s="899"/>
      <c r="F3" s="884" t="s">
        <v>9</v>
      </c>
      <c r="G3" s="884"/>
      <c r="H3" s="884"/>
      <c r="I3" s="884" t="s">
        <v>120</v>
      </c>
      <c r="J3" s="884"/>
      <c r="K3" s="884"/>
      <c r="L3" s="884" t="s">
        <v>121</v>
      </c>
      <c r="M3" s="884"/>
      <c r="N3" s="884"/>
      <c r="O3" s="884" t="s">
        <v>122</v>
      </c>
      <c r="P3" s="884"/>
      <c r="Q3" s="884"/>
    </row>
    <row r="4" spans="1:17" s="305" customFormat="1" ht="35.25" customHeight="1" thickBot="1">
      <c r="A4" s="744"/>
      <c r="B4" s="400" t="s">
        <v>123</v>
      </c>
      <c r="C4" s="401" t="s">
        <v>124</v>
      </c>
      <c r="D4" s="401" t="s">
        <v>125</v>
      </c>
      <c r="E4" s="401" t="s">
        <v>126</v>
      </c>
      <c r="F4" s="402" t="s">
        <v>16</v>
      </c>
      <c r="G4" s="402" t="s">
        <v>17</v>
      </c>
      <c r="H4" s="402" t="s">
        <v>18</v>
      </c>
      <c r="I4" s="402" t="s">
        <v>16</v>
      </c>
      <c r="J4" s="402" t="s">
        <v>17</v>
      </c>
      <c r="K4" s="402" t="s">
        <v>18</v>
      </c>
      <c r="L4" s="402" t="s">
        <v>16</v>
      </c>
      <c r="M4" s="402" t="s">
        <v>17</v>
      </c>
      <c r="N4" s="402" t="s">
        <v>18</v>
      </c>
      <c r="O4" s="402" t="s">
        <v>16</v>
      </c>
      <c r="P4" s="402" t="s">
        <v>17</v>
      </c>
      <c r="Q4" s="402" t="s">
        <v>18</v>
      </c>
    </row>
    <row r="5" spans="1:17" ht="22.5" customHeight="1">
      <c r="A5" s="436" t="s">
        <v>147</v>
      </c>
      <c r="B5" s="340">
        <v>17</v>
      </c>
      <c r="C5" s="340">
        <v>0</v>
      </c>
      <c r="D5" s="340">
        <v>0</v>
      </c>
      <c r="E5" s="340">
        <v>0</v>
      </c>
      <c r="F5" s="340">
        <v>74</v>
      </c>
      <c r="G5" s="340">
        <v>20</v>
      </c>
      <c r="H5" s="340">
        <v>94</v>
      </c>
      <c r="I5" s="340">
        <v>0</v>
      </c>
      <c r="J5" s="340">
        <v>0</v>
      </c>
      <c r="K5" s="340">
        <v>0</v>
      </c>
      <c r="L5" s="340">
        <v>0</v>
      </c>
      <c r="M5" s="340">
        <v>0</v>
      </c>
      <c r="N5" s="340">
        <v>0</v>
      </c>
      <c r="O5" s="340">
        <v>74</v>
      </c>
      <c r="P5" s="340">
        <v>20</v>
      </c>
      <c r="Q5" s="340">
        <f>SUM(O5:P5)</f>
        <v>94</v>
      </c>
    </row>
    <row r="6" spans="1:17" ht="22.5" customHeight="1">
      <c r="A6" s="294" t="s">
        <v>149</v>
      </c>
      <c r="B6" s="338">
        <v>3</v>
      </c>
      <c r="C6" s="340">
        <v>0</v>
      </c>
      <c r="D6" s="340">
        <v>0</v>
      </c>
      <c r="E6" s="340">
        <v>0</v>
      </c>
      <c r="F6" s="338">
        <v>0</v>
      </c>
      <c r="G6" s="338">
        <v>4</v>
      </c>
      <c r="H6" s="340">
        <v>4</v>
      </c>
      <c r="I6" s="340">
        <v>0</v>
      </c>
      <c r="J6" s="340">
        <v>0</v>
      </c>
      <c r="K6" s="340">
        <v>0</v>
      </c>
      <c r="L6" s="340">
        <v>0</v>
      </c>
      <c r="M6" s="340">
        <v>0</v>
      </c>
      <c r="N6" s="340">
        <v>0</v>
      </c>
      <c r="O6" s="338">
        <v>0</v>
      </c>
      <c r="P6" s="338">
        <v>4</v>
      </c>
      <c r="Q6" s="338">
        <f t="shared" ref="Q6:Q12" si="0">SUM(O6:P6)</f>
        <v>4</v>
      </c>
    </row>
    <row r="7" spans="1:17" ht="22.5" customHeight="1">
      <c r="A7" s="286" t="s">
        <v>141</v>
      </c>
      <c r="B7" s="338">
        <v>5</v>
      </c>
      <c r="C7" s="340">
        <v>0</v>
      </c>
      <c r="D7" s="340">
        <v>0</v>
      </c>
      <c r="E7" s="340">
        <v>0</v>
      </c>
      <c r="F7" s="338">
        <v>30</v>
      </c>
      <c r="G7" s="338">
        <v>32</v>
      </c>
      <c r="H7" s="340">
        <v>62</v>
      </c>
      <c r="I7" s="340">
        <v>0</v>
      </c>
      <c r="J7" s="340">
        <v>0</v>
      </c>
      <c r="K7" s="340">
        <v>0</v>
      </c>
      <c r="L7" s="340">
        <v>0</v>
      </c>
      <c r="M7" s="340">
        <v>0</v>
      </c>
      <c r="N7" s="340">
        <v>0</v>
      </c>
      <c r="O7" s="338">
        <v>30</v>
      </c>
      <c r="P7" s="338">
        <v>32</v>
      </c>
      <c r="Q7" s="338">
        <f t="shared" si="0"/>
        <v>62</v>
      </c>
    </row>
    <row r="8" spans="1:17" ht="22.5" customHeight="1">
      <c r="A8" s="294" t="s">
        <v>140</v>
      </c>
      <c r="B8" s="338">
        <v>3</v>
      </c>
      <c r="C8" s="340">
        <v>0</v>
      </c>
      <c r="D8" s="340">
        <v>0</v>
      </c>
      <c r="E8" s="340">
        <v>0</v>
      </c>
      <c r="F8" s="338">
        <v>0</v>
      </c>
      <c r="G8" s="338">
        <v>5</v>
      </c>
      <c r="H8" s="340">
        <v>5</v>
      </c>
      <c r="I8" s="340">
        <v>0</v>
      </c>
      <c r="J8" s="340">
        <v>0</v>
      </c>
      <c r="K8" s="340">
        <v>0</v>
      </c>
      <c r="L8" s="340">
        <v>0</v>
      </c>
      <c r="M8" s="340">
        <v>0</v>
      </c>
      <c r="N8" s="340">
        <v>0</v>
      </c>
      <c r="O8" s="338">
        <v>0</v>
      </c>
      <c r="P8" s="338">
        <v>5</v>
      </c>
      <c r="Q8" s="338">
        <f t="shared" si="0"/>
        <v>5</v>
      </c>
    </row>
    <row r="9" spans="1:17" ht="22.5" customHeight="1">
      <c r="A9" s="294" t="s">
        <v>138</v>
      </c>
      <c r="B9" s="338">
        <v>6</v>
      </c>
      <c r="C9" s="340">
        <v>0</v>
      </c>
      <c r="D9" s="340">
        <v>0</v>
      </c>
      <c r="E9" s="340">
        <v>0</v>
      </c>
      <c r="F9" s="338">
        <v>8</v>
      </c>
      <c r="G9" s="338">
        <v>6</v>
      </c>
      <c r="H9" s="340">
        <v>14</v>
      </c>
      <c r="I9" s="340">
        <v>0</v>
      </c>
      <c r="J9" s="340">
        <v>0</v>
      </c>
      <c r="K9" s="340">
        <v>0</v>
      </c>
      <c r="L9" s="340">
        <v>0</v>
      </c>
      <c r="M9" s="340">
        <v>0</v>
      </c>
      <c r="N9" s="340">
        <v>0</v>
      </c>
      <c r="O9" s="338">
        <v>8</v>
      </c>
      <c r="P9" s="338">
        <v>6</v>
      </c>
      <c r="Q9" s="338">
        <f t="shared" si="0"/>
        <v>14</v>
      </c>
    </row>
    <row r="10" spans="1:17" ht="22.5" customHeight="1">
      <c r="A10" s="294" t="s">
        <v>388</v>
      </c>
      <c r="B10" s="338">
        <v>22</v>
      </c>
      <c r="C10" s="340">
        <v>1</v>
      </c>
      <c r="D10" s="340">
        <v>0</v>
      </c>
      <c r="E10" s="340">
        <v>1</v>
      </c>
      <c r="F10" s="338">
        <v>132</v>
      </c>
      <c r="G10" s="338">
        <v>120</v>
      </c>
      <c r="H10" s="340">
        <v>252</v>
      </c>
      <c r="I10" s="340">
        <v>0</v>
      </c>
      <c r="J10" s="340">
        <v>0</v>
      </c>
      <c r="K10" s="340">
        <v>0</v>
      </c>
      <c r="L10" s="340">
        <v>0</v>
      </c>
      <c r="M10" s="340">
        <v>0</v>
      </c>
      <c r="N10" s="340">
        <v>0</v>
      </c>
      <c r="O10" s="338">
        <v>132</v>
      </c>
      <c r="P10" s="338">
        <v>120</v>
      </c>
      <c r="Q10" s="338">
        <f t="shared" si="0"/>
        <v>252</v>
      </c>
    </row>
    <row r="11" spans="1:17" ht="22.5" customHeight="1">
      <c r="A11" s="294" t="s">
        <v>143</v>
      </c>
      <c r="B11" s="338">
        <v>8</v>
      </c>
      <c r="C11" s="340">
        <v>0</v>
      </c>
      <c r="D11" s="340">
        <v>0</v>
      </c>
      <c r="E11" s="340">
        <v>0</v>
      </c>
      <c r="F11" s="338">
        <v>5</v>
      </c>
      <c r="G11" s="338">
        <v>10</v>
      </c>
      <c r="H11" s="340">
        <v>15</v>
      </c>
      <c r="I11" s="340">
        <v>0</v>
      </c>
      <c r="J11" s="340">
        <v>0</v>
      </c>
      <c r="K11" s="340">
        <v>0</v>
      </c>
      <c r="L11" s="340">
        <v>0</v>
      </c>
      <c r="M11" s="340">
        <v>0</v>
      </c>
      <c r="N11" s="340">
        <v>0</v>
      </c>
      <c r="O11" s="338">
        <v>5</v>
      </c>
      <c r="P11" s="338">
        <v>10</v>
      </c>
      <c r="Q11" s="338">
        <f t="shared" si="0"/>
        <v>15</v>
      </c>
    </row>
    <row r="12" spans="1:17" ht="22.5" customHeight="1" thickBot="1">
      <c r="A12" s="417" t="s">
        <v>150</v>
      </c>
      <c r="B12" s="391">
        <v>9</v>
      </c>
      <c r="C12" s="340">
        <v>2</v>
      </c>
      <c r="D12" s="340">
        <v>0</v>
      </c>
      <c r="E12" s="340">
        <v>0</v>
      </c>
      <c r="F12" s="391">
        <v>58</v>
      </c>
      <c r="G12" s="391">
        <v>57</v>
      </c>
      <c r="H12" s="340">
        <v>115</v>
      </c>
      <c r="I12" s="340">
        <v>0</v>
      </c>
      <c r="J12" s="340">
        <v>0</v>
      </c>
      <c r="K12" s="340">
        <v>0</v>
      </c>
      <c r="L12" s="340">
        <v>0</v>
      </c>
      <c r="M12" s="340">
        <v>0</v>
      </c>
      <c r="N12" s="340">
        <v>0</v>
      </c>
      <c r="O12" s="391">
        <v>58</v>
      </c>
      <c r="P12" s="391">
        <v>57</v>
      </c>
      <c r="Q12" s="391">
        <f t="shared" si="0"/>
        <v>115</v>
      </c>
    </row>
    <row r="13" spans="1:17" ht="22.5" customHeight="1" thickBot="1">
      <c r="A13" s="325" t="s">
        <v>23</v>
      </c>
      <c r="B13" s="416">
        <f t="shared" ref="B13:Q13" si="1">SUM(B5:B12)</f>
        <v>73</v>
      </c>
      <c r="C13" s="416">
        <f t="shared" si="1"/>
        <v>3</v>
      </c>
      <c r="D13" s="416">
        <f t="shared" si="1"/>
        <v>0</v>
      </c>
      <c r="E13" s="416">
        <f t="shared" si="1"/>
        <v>1</v>
      </c>
      <c r="F13" s="416">
        <f t="shared" si="1"/>
        <v>307</v>
      </c>
      <c r="G13" s="416">
        <f t="shared" si="1"/>
        <v>254</v>
      </c>
      <c r="H13" s="416">
        <f t="shared" si="1"/>
        <v>561</v>
      </c>
      <c r="I13" s="416">
        <f t="shared" si="1"/>
        <v>0</v>
      </c>
      <c r="J13" s="416">
        <f t="shared" si="1"/>
        <v>0</v>
      </c>
      <c r="K13" s="416">
        <f t="shared" si="1"/>
        <v>0</v>
      </c>
      <c r="L13" s="416">
        <f t="shared" si="1"/>
        <v>0</v>
      </c>
      <c r="M13" s="416">
        <f t="shared" si="1"/>
        <v>0</v>
      </c>
      <c r="N13" s="416">
        <f t="shared" si="1"/>
        <v>0</v>
      </c>
      <c r="O13" s="416">
        <f t="shared" si="1"/>
        <v>307</v>
      </c>
      <c r="P13" s="416">
        <f t="shared" si="1"/>
        <v>254</v>
      </c>
      <c r="Q13" s="416">
        <f t="shared" si="1"/>
        <v>561</v>
      </c>
    </row>
    <row r="14" spans="1:17" ht="22.5" customHeight="1" thickTop="1"/>
  </sheetData>
  <mergeCells count="7">
    <mergeCell ref="A1:Q1"/>
    <mergeCell ref="A3:A4"/>
    <mergeCell ref="B3:E3"/>
    <mergeCell ref="F3:H3"/>
    <mergeCell ref="I3:K3"/>
    <mergeCell ref="L3:N3"/>
    <mergeCell ref="O3:Q3"/>
  </mergeCells>
  <printOptions horizontalCentered="1"/>
  <pageMargins left="0.75" right="0.75" top="1" bottom="1" header="0.5" footer="0.5"/>
  <pageSetup paperSize="9" scale="80" orientation="landscape" r:id="rId1"/>
  <headerFooter>
    <oddFooter>&amp;C69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3"/>
  <sheetViews>
    <sheetView rightToLeft="1" view="pageBreakPreview" zoomScaleNormal="100" zoomScaleSheetLayoutView="100" workbookViewId="0">
      <selection activeCell="Q23" sqref="Q23"/>
    </sheetView>
  </sheetViews>
  <sheetFormatPr defaultRowHeight="12.75"/>
  <cols>
    <col min="1" max="1" width="11.140625" customWidth="1"/>
    <col min="2" max="2" width="7.85546875" customWidth="1"/>
    <col min="3" max="17" width="7.5703125" customWidth="1"/>
    <col min="18" max="19" width="7.85546875" customWidth="1"/>
    <col min="20" max="20" width="14.28515625" customWidth="1"/>
  </cols>
  <sheetData>
    <row r="1" spans="1:20" ht="18">
      <c r="A1" s="692" t="s">
        <v>112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  <c r="Q1" s="692"/>
      <c r="R1" s="692"/>
      <c r="S1" s="692"/>
      <c r="T1" s="692"/>
    </row>
    <row r="2" spans="1:20" ht="18.75" thickBot="1">
      <c r="A2" s="693" t="s">
        <v>55</v>
      </c>
      <c r="B2" s="693"/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3"/>
      <c r="Q2" s="693"/>
      <c r="R2" s="693"/>
      <c r="S2" s="693"/>
      <c r="T2" s="693"/>
    </row>
    <row r="3" spans="1:20" ht="16.5" thickTop="1">
      <c r="A3" s="694" t="s">
        <v>24</v>
      </c>
      <c r="B3" s="685" t="s">
        <v>50</v>
      </c>
      <c r="C3" s="688" t="s">
        <v>5</v>
      </c>
      <c r="D3" s="699"/>
      <c r="E3" s="699"/>
      <c r="F3" s="699"/>
      <c r="G3" s="699"/>
      <c r="H3" s="699"/>
      <c r="I3" s="688" t="s">
        <v>28</v>
      </c>
      <c r="J3" s="699"/>
      <c r="K3" s="699"/>
      <c r="L3" s="699"/>
      <c r="M3" s="699"/>
      <c r="N3" s="699"/>
      <c r="O3" s="699"/>
      <c r="P3" s="699"/>
      <c r="Q3" s="699"/>
      <c r="R3" s="690" t="s">
        <v>29</v>
      </c>
      <c r="S3" s="699"/>
      <c r="T3" s="699"/>
    </row>
    <row r="4" spans="1:20" ht="15.75">
      <c r="A4" s="695"/>
      <c r="B4" s="697"/>
      <c r="C4" s="679" t="s">
        <v>8</v>
      </c>
      <c r="D4" s="700"/>
      <c r="E4" s="700"/>
      <c r="F4" s="679" t="s">
        <v>30</v>
      </c>
      <c r="G4" s="679"/>
      <c r="H4" s="679"/>
      <c r="I4" s="679" t="s">
        <v>10</v>
      </c>
      <c r="J4" s="701"/>
      <c r="K4" s="701"/>
      <c r="L4" s="679" t="s">
        <v>11</v>
      </c>
      <c r="M4" s="679"/>
      <c r="N4" s="679"/>
      <c r="O4" s="679" t="s">
        <v>31</v>
      </c>
      <c r="P4" s="679"/>
      <c r="Q4" s="679"/>
      <c r="R4" s="700"/>
      <c r="S4" s="700"/>
      <c r="T4" s="700"/>
    </row>
    <row r="5" spans="1:20" ht="16.5" thickBot="1">
      <c r="A5" s="696"/>
      <c r="B5" s="698"/>
      <c r="C5" s="35" t="s">
        <v>14</v>
      </c>
      <c r="D5" s="35" t="s">
        <v>15</v>
      </c>
      <c r="E5" s="35" t="s">
        <v>2</v>
      </c>
      <c r="F5" s="35" t="s">
        <v>16</v>
      </c>
      <c r="G5" s="35" t="s">
        <v>17</v>
      </c>
      <c r="H5" s="35" t="s">
        <v>18</v>
      </c>
      <c r="I5" s="35" t="s">
        <v>16</v>
      </c>
      <c r="J5" s="35" t="s">
        <v>17</v>
      </c>
      <c r="K5" s="35" t="s">
        <v>18</v>
      </c>
      <c r="L5" s="35" t="s">
        <v>16</v>
      </c>
      <c r="M5" s="35" t="s">
        <v>17</v>
      </c>
      <c r="N5" s="35" t="s">
        <v>18</v>
      </c>
      <c r="O5" s="35" t="s">
        <v>16</v>
      </c>
      <c r="P5" s="35" t="s">
        <v>17</v>
      </c>
      <c r="Q5" s="35" t="s">
        <v>18</v>
      </c>
      <c r="R5" s="35" t="s">
        <v>16</v>
      </c>
      <c r="S5" s="35" t="s">
        <v>17</v>
      </c>
      <c r="T5" s="35" t="s">
        <v>18</v>
      </c>
    </row>
    <row r="6" spans="1:20" ht="31.5" customHeight="1">
      <c r="A6" s="12" t="s">
        <v>33</v>
      </c>
      <c r="B6" s="3">
        <v>2</v>
      </c>
      <c r="C6" s="3">
        <v>0</v>
      </c>
      <c r="D6" s="3">
        <v>2</v>
      </c>
      <c r="E6" s="3">
        <f>SUM(C6:D6)</f>
        <v>2</v>
      </c>
      <c r="F6" s="3">
        <v>3</v>
      </c>
      <c r="G6" s="3">
        <v>4</v>
      </c>
      <c r="H6" s="3">
        <f>SUM(F6:G6)</f>
        <v>7</v>
      </c>
      <c r="I6" s="3">
        <v>5</v>
      </c>
      <c r="J6" s="3">
        <v>8</v>
      </c>
      <c r="K6" s="3">
        <f>SUM(I6:J6)</f>
        <v>13</v>
      </c>
      <c r="L6" s="3">
        <v>25</v>
      </c>
      <c r="M6" s="3">
        <v>18</v>
      </c>
      <c r="N6" s="3">
        <f>SUM(L6:M6)</f>
        <v>43</v>
      </c>
      <c r="O6" s="3">
        <v>7</v>
      </c>
      <c r="P6" s="3">
        <v>8</v>
      </c>
      <c r="Q6" s="3">
        <f>SUM(O6:P6)</f>
        <v>15</v>
      </c>
      <c r="R6" s="3">
        <v>3</v>
      </c>
      <c r="S6" s="3">
        <v>4</v>
      </c>
      <c r="T6" s="3">
        <f>S6+R6</f>
        <v>7</v>
      </c>
    </row>
    <row r="7" spans="1:20" ht="31.5" customHeight="1">
      <c r="A7" s="12" t="s">
        <v>37</v>
      </c>
      <c r="B7" s="3">
        <v>11</v>
      </c>
      <c r="C7" s="3">
        <v>0</v>
      </c>
      <c r="D7" s="3">
        <v>12</v>
      </c>
      <c r="E7" s="3">
        <f t="shared" ref="E7" si="0">SUM(C7:D7)</f>
        <v>12</v>
      </c>
      <c r="F7" s="3">
        <v>9</v>
      </c>
      <c r="G7" s="3">
        <v>14</v>
      </c>
      <c r="H7" s="3">
        <f t="shared" ref="H7" si="1">SUM(F7:G7)</f>
        <v>23</v>
      </c>
      <c r="I7" s="3">
        <v>384</v>
      </c>
      <c r="J7" s="3">
        <v>80</v>
      </c>
      <c r="K7" s="3">
        <f t="shared" ref="K7:K11" si="2">SUM(I7:J7)</f>
        <v>464</v>
      </c>
      <c r="L7" s="3">
        <v>1031</v>
      </c>
      <c r="M7" s="3">
        <v>249</v>
      </c>
      <c r="N7" s="3">
        <f>SUM(L7:M7)</f>
        <v>1280</v>
      </c>
      <c r="O7" s="3">
        <v>62</v>
      </c>
      <c r="P7" s="3">
        <v>49</v>
      </c>
      <c r="Q7" s="3">
        <f t="shared" ref="Q7:Q12" si="3">SUM(O7:P7)</f>
        <v>111</v>
      </c>
      <c r="R7" s="3">
        <v>30</v>
      </c>
      <c r="S7" s="3">
        <v>16</v>
      </c>
      <c r="T7" s="3">
        <f t="shared" ref="T7:T11" si="4">S7+R7</f>
        <v>46</v>
      </c>
    </row>
    <row r="8" spans="1:20" ht="31.5" customHeight="1">
      <c r="A8" s="12" t="s">
        <v>35</v>
      </c>
      <c r="B8" s="3">
        <v>3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198</v>
      </c>
      <c r="K8" s="3">
        <f t="shared" si="2"/>
        <v>198</v>
      </c>
      <c r="L8" s="3">
        <v>0</v>
      </c>
      <c r="M8" s="3">
        <v>420</v>
      </c>
      <c r="N8" s="3">
        <f t="shared" ref="N8:N11" si="5">SUM(L8:M8)</f>
        <v>420</v>
      </c>
      <c r="O8" s="3">
        <v>12</v>
      </c>
      <c r="P8" s="3">
        <v>15</v>
      </c>
      <c r="Q8" s="3">
        <f t="shared" si="3"/>
        <v>27</v>
      </c>
      <c r="R8" s="3">
        <v>7</v>
      </c>
      <c r="S8" s="3">
        <v>0</v>
      </c>
      <c r="T8" s="3">
        <f t="shared" si="4"/>
        <v>7</v>
      </c>
    </row>
    <row r="9" spans="1:20" ht="31.5" customHeight="1">
      <c r="A9" s="12" t="s">
        <v>43</v>
      </c>
      <c r="B9" s="3">
        <v>2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261</v>
      </c>
      <c r="J9" s="3">
        <v>36</v>
      </c>
      <c r="K9" s="3">
        <f t="shared" si="2"/>
        <v>297</v>
      </c>
      <c r="L9" s="3">
        <v>475</v>
      </c>
      <c r="M9" s="3">
        <v>73</v>
      </c>
      <c r="N9" s="3">
        <f t="shared" si="5"/>
        <v>548</v>
      </c>
      <c r="O9" s="3">
        <v>20</v>
      </c>
      <c r="P9" s="3">
        <v>17</v>
      </c>
      <c r="Q9" s="3">
        <f t="shared" si="3"/>
        <v>37</v>
      </c>
      <c r="R9" s="3">
        <v>4</v>
      </c>
      <c r="S9" s="3">
        <v>3</v>
      </c>
      <c r="T9" s="3">
        <f t="shared" si="4"/>
        <v>7</v>
      </c>
    </row>
    <row r="10" spans="1:20" ht="31.5" customHeight="1">
      <c r="A10" s="12" t="s">
        <v>44</v>
      </c>
      <c r="B10" s="3">
        <v>2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270</v>
      </c>
      <c r="J10" s="3">
        <v>28</v>
      </c>
      <c r="K10" s="3">
        <f t="shared" si="2"/>
        <v>298</v>
      </c>
      <c r="L10" s="3">
        <v>755</v>
      </c>
      <c r="M10" s="3">
        <v>105</v>
      </c>
      <c r="N10" s="3">
        <f t="shared" si="5"/>
        <v>860</v>
      </c>
      <c r="O10" s="3">
        <v>10</v>
      </c>
      <c r="P10" s="3">
        <v>8</v>
      </c>
      <c r="Q10" s="3">
        <f t="shared" si="3"/>
        <v>18</v>
      </c>
      <c r="R10" s="3">
        <v>3</v>
      </c>
      <c r="S10" s="3">
        <v>3</v>
      </c>
      <c r="T10" s="3">
        <f t="shared" si="4"/>
        <v>6</v>
      </c>
    </row>
    <row r="11" spans="1:20" ht="31.5" customHeight="1" thickBot="1">
      <c r="A11" s="28" t="s">
        <v>26</v>
      </c>
      <c r="B11" s="78">
        <v>5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76</v>
      </c>
      <c r="K11" s="78">
        <f t="shared" si="2"/>
        <v>76</v>
      </c>
      <c r="L11" s="78">
        <v>153</v>
      </c>
      <c r="M11" s="78">
        <v>163</v>
      </c>
      <c r="N11" s="78">
        <f t="shared" si="5"/>
        <v>316</v>
      </c>
      <c r="O11" s="78">
        <v>12</v>
      </c>
      <c r="P11" s="78">
        <v>27</v>
      </c>
      <c r="Q11" s="78">
        <f t="shared" si="3"/>
        <v>39</v>
      </c>
      <c r="R11" s="78">
        <v>3</v>
      </c>
      <c r="S11" s="78">
        <v>8</v>
      </c>
      <c r="T11" s="78">
        <f t="shared" si="4"/>
        <v>11</v>
      </c>
    </row>
    <row r="12" spans="1:20" ht="31.5" customHeight="1" thickBot="1">
      <c r="A12" s="14" t="s">
        <v>23</v>
      </c>
      <c r="B12" s="24">
        <f t="shared" ref="B12:P12" si="6">SUM(B6:B11)</f>
        <v>25</v>
      </c>
      <c r="C12" s="24">
        <f t="shared" si="6"/>
        <v>0</v>
      </c>
      <c r="D12" s="24">
        <f t="shared" si="6"/>
        <v>14</v>
      </c>
      <c r="E12" s="24">
        <f t="shared" si="6"/>
        <v>14</v>
      </c>
      <c r="F12" s="24">
        <f t="shared" si="6"/>
        <v>12</v>
      </c>
      <c r="G12" s="24">
        <f t="shared" si="6"/>
        <v>18</v>
      </c>
      <c r="H12" s="24">
        <f t="shared" si="6"/>
        <v>30</v>
      </c>
      <c r="I12" s="24">
        <f t="shared" si="6"/>
        <v>920</v>
      </c>
      <c r="J12" s="24">
        <f t="shared" si="6"/>
        <v>426</v>
      </c>
      <c r="K12" s="24">
        <f t="shared" si="6"/>
        <v>1346</v>
      </c>
      <c r="L12" s="24">
        <f t="shared" si="6"/>
        <v>2439</v>
      </c>
      <c r="M12" s="24">
        <f t="shared" si="6"/>
        <v>1028</v>
      </c>
      <c r="N12" s="24">
        <f t="shared" si="6"/>
        <v>3467</v>
      </c>
      <c r="O12" s="24">
        <f t="shared" si="6"/>
        <v>123</v>
      </c>
      <c r="P12" s="24">
        <f t="shared" si="6"/>
        <v>124</v>
      </c>
      <c r="Q12" s="24">
        <f t="shared" si="3"/>
        <v>247</v>
      </c>
      <c r="R12" s="24">
        <f>SUM(R6:R11)</f>
        <v>50</v>
      </c>
      <c r="S12" s="24">
        <f>SUM(S6:S11)</f>
        <v>34</v>
      </c>
      <c r="T12" s="24">
        <f>SUM(T6:T11)</f>
        <v>84</v>
      </c>
    </row>
    <row r="13" spans="1:20" ht="13.5" thickTop="1"/>
  </sheetData>
  <mergeCells count="12">
    <mergeCell ref="L4:N4"/>
    <mergeCell ref="O4:Q4"/>
    <mergeCell ref="A1:T1"/>
    <mergeCell ref="A2:T2"/>
    <mergeCell ref="A3:A5"/>
    <mergeCell ref="B3:B5"/>
    <mergeCell ref="C3:H3"/>
    <mergeCell ref="I3:Q3"/>
    <mergeCell ref="R3:T4"/>
    <mergeCell ref="C4:E4"/>
    <mergeCell ref="F4:H4"/>
    <mergeCell ref="I4:K4"/>
  </mergeCells>
  <printOptions horizontalCentered="1"/>
  <pageMargins left="0.39370078740157499" right="0.39370078740157499" top="1" bottom="0.643700787" header="1" footer="0.643700787"/>
  <pageSetup paperSize="9" scale="85" orientation="landscape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E54"/>
  <sheetViews>
    <sheetView rightToLeft="1" view="pageBreakPreview" zoomScale="86" zoomScaleSheetLayoutView="86" workbookViewId="0">
      <selection activeCell="A8" sqref="A8:A10"/>
    </sheetView>
  </sheetViews>
  <sheetFormatPr defaultColWidth="9.140625" defaultRowHeight="15"/>
  <cols>
    <col min="1" max="1" width="11.140625" style="329" customWidth="1"/>
    <col min="2" max="2" width="9.140625" style="329"/>
    <col min="3" max="16" width="8.42578125" style="329" customWidth="1"/>
    <col min="17" max="17" width="9.7109375" style="329" customWidth="1"/>
    <col min="18" max="16384" width="9.140625" style="329"/>
  </cols>
  <sheetData>
    <row r="1" spans="1:31" ht="30" customHeight="1">
      <c r="A1" s="882" t="s">
        <v>389</v>
      </c>
      <c r="B1" s="882"/>
      <c r="C1" s="882"/>
      <c r="D1" s="882"/>
      <c r="E1" s="882"/>
      <c r="F1" s="882"/>
      <c r="G1" s="882"/>
      <c r="H1" s="882"/>
      <c r="I1" s="882"/>
      <c r="J1" s="882"/>
      <c r="K1" s="882"/>
      <c r="L1" s="882"/>
      <c r="M1" s="882"/>
      <c r="N1" s="882"/>
      <c r="O1" s="882"/>
      <c r="P1" s="882"/>
      <c r="Q1" s="882"/>
      <c r="R1" s="328"/>
    </row>
    <row r="2" spans="1:31" ht="18" customHeight="1" thickBot="1">
      <c r="A2" s="883" t="s">
        <v>390</v>
      </c>
      <c r="B2" s="883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2"/>
      <c r="S2" s="372"/>
      <c r="T2" s="372"/>
      <c r="U2" s="372"/>
      <c r="V2" s="372"/>
      <c r="W2" s="372"/>
      <c r="X2" s="372"/>
      <c r="Y2" s="372"/>
      <c r="Z2" s="372"/>
      <c r="AA2" s="328"/>
      <c r="AB2" s="328"/>
      <c r="AC2" s="372"/>
      <c r="AD2" s="372"/>
      <c r="AE2" s="328"/>
    </row>
    <row r="3" spans="1:31" ht="22.5" customHeight="1" thickTop="1">
      <c r="A3" s="884" t="s">
        <v>3</v>
      </c>
      <c r="B3" s="884" t="s">
        <v>310</v>
      </c>
      <c r="C3" s="884" t="s">
        <v>255</v>
      </c>
      <c r="D3" s="884"/>
      <c r="E3" s="884" t="s">
        <v>311</v>
      </c>
      <c r="F3" s="884"/>
      <c r="G3" s="884" t="s">
        <v>257</v>
      </c>
      <c r="H3" s="884"/>
      <c r="I3" s="884" t="s">
        <v>258</v>
      </c>
      <c r="J3" s="884"/>
      <c r="K3" s="884" t="s">
        <v>259</v>
      </c>
      <c r="L3" s="884"/>
      <c r="M3" s="884" t="s">
        <v>260</v>
      </c>
      <c r="N3" s="884"/>
      <c r="O3" s="884" t="s">
        <v>23</v>
      </c>
      <c r="P3" s="884"/>
      <c r="Q3" s="884"/>
      <c r="R3" s="328"/>
    </row>
    <row r="4" spans="1:31" ht="22.5" customHeight="1" thickBot="1">
      <c r="A4" s="885"/>
      <c r="B4" s="885"/>
      <c r="C4" s="402" t="s">
        <v>312</v>
      </c>
      <c r="D4" s="402" t="s">
        <v>313</v>
      </c>
      <c r="E4" s="402" t="s">
        <v>312</v>
      </c>
      <c r="F4" s="402" t="s">
        <v>313</v>
      </c>
      <c r="G4" s="402" t="s">
        <v>312</v>
      </c>
      <c r="H4" s="402" t="s">
        <v>313</v>
      </c>
      <c r="I4" s="402" t="s">
        <v>312</v>
      </c>
      <c r="J4" s="402" t="s">
        <v>313</v>
      </c>
      <c r="K4" s="402" t="s">
        <v>312</v>
      </c>
      <c r="L4" s="402" t="s">
        <v>313</v>
      </c>
      <c r="M4" s="402" t="s">
        <v>312</v>
      </c>
      <c r="N4" s="402" t="s">
        <v>313</v>
      </c>
      <c r="O4" s="402" t="s">
        <v>312</v>
      </c>
      <c r="P4" s="402" t="s">
        <v>313</v>
      </c>
      <c r="Q4" s="402" t="s">
        <v>2</v>
      </c>
      <c r="R4" s="289"/>
      <c r="S4" s="289"/>
      <c r="T4" s="289"/>
    </row>
    <row r="5" spans="1:31" ht="20.25" customHeight="1">
      <c r="A5" s="923" t="s">
        <v>99</v>
      </c>
      <c r="B5" s="437" t="s">
        <v>266</v>
      </c>
      <c r="C5" s="134">
        <v>57</v>
      </c>
      <c r="D5" s="134">
        <v>73</v>
      </c>
      <c r="E5" s="134">
        <v>0</v>
      </c>
      <c r="F5" s="134">
        <v>0</v>
      </c>
      <c r="G5" s="134">
        <v>0</v>
      </c>
      <c r="H5" s="134">
        <v>0</v>
      </c>
      <c r="I5" s="134">
        <v>12</v>
      </c>
      <c r="J5" s="134">
        <v>13</v>
      </c>
      <c r="K5" s="134">
        <v>0</v>
      </c>
      <c r="L5" s="134">
        <v>0</v>
      </c>
      <c r="M5" s="134">
        <v>0</v>
      </c>
      <c r="N5" s="134">
        <v>0</v>
      </c>
      <c r="O5" s="134">
        <f>SUM(C5,E5,G5,I5,K5,M5)</f>
        <v>69</v>
      </c>
      <c r="P5" s="134">
        <f>SUM(D5,F5,H5,J5,L5,N5)</f>
        <v>86</v>
      </c>
      <c r="Q5" s="134">
        <f>SUM(O5:P5)</f>
        <v>155</v>
      </c>
      <c r="R5" s="289"/>
      <c r="S5" s="289"/>
      <c r="T5" s="289"/>
    </row>
    <row r="6" spans="1:31" ht="20.25" customHeight="1">
      <c r="A6" s="920"/>
      <c r="B6" s="438" t="s">
        <v>168</v>
      </c>
      <c r="C6" s="138">
        <v>62</v>
      </c>
      <c r="D6" s="138">
        <v>74</v>
      </c>
      <c r="E6" s="138">
        <v>29</v>
      </c>
      <c r="F6" s="138">
        <v>47</v>
      </c>
      <c r="G6" s="138">
        <v>30</v>
      </c>
      <c r="H6" s="138">
        <v>21</v>
      </c>
      <c r="I6" s="138">
        <v>15</v>
      </c>
      <c r="J6" s="138">
        <v>12</v>
      </c>
      <c r="K6" s="138">
        <v>62</v>
      </c>
      <c r="L6" s="138">
        <v>39</v>
      </c>
      <c r="M6" s="138">
        <v>257</v>
      </c>
      <c r="N6" s="138">
        <v>138</v>
      </c>
      <c r="O6" s="138">
        <f t="shared" ref="O6:P47" si="0">SUM(C6,E6,G6,I6,K6,M6)</f>
        <v>455</v>
      </c>
      <c r="P6" s="138">
        <f t="shared" si="0"/>
        <v>331</v>
      </c>
      <c r="Q6" s="138">
        <f t="shared" ref="Q6:Q47" si="1">SUM(O6:P6)</f>
        <v>786</v>
      </c>
      <c r="R6" s="289"/>
      <c r="S6" s="289"/>
      <c r="T6" s="289"/>
    </row>
    <row r="7" spans="1:31" ht="20.25" customHeight="1">
      <c r="A7" s="920"/>
      <c r="B7" s="438" t="s">
        <v>271</v>
      </c>
      <c r="C7" s="138">
        <v>1</v>
      </c>
      <c r="D7" s="138">
        <v>3</v>
      </c>
      <c r="E7" s="138">
        <v>2</v>
      </c>
      <c r="F7" s="138">
        <v>0</v>
      </c>
      <c r="G7" s="138">
        <v>73</v>
      </c>
      <c r="H7" s="138">
        <v>1</v>
      </c>
      <c r="I7" s="138">
        <v>7</v>
      </c>
      <c r="J7" s="138">
        <v>1</v>
      </c>
      <c r="K7" s="138">
        <v>12</v>
      </c>
      <c r="L7" s="138">
        <v>2</v>
      </c>
      <c r="M7" s="138">
        <v>52</v>
      </c>
      <c r="N7" s="138">
        <v>11</v>
      </c>
      <c r="O7" s="138">
        <f t="shared" si="0"/>
        <v>147</v>
      </c>
      <c r="P7" s="138">
        <f t="shared" si="0"/>
        <v>18</v>
      </c>
      <c r="Q7" s="138">
        <f t="shared" si="1"/>
        <v>165</v>
      </c>
      <c r="R7" s="289"/>
      <c r="S7" s="289"/>
      <c r="T7" s="289"/>
    </row>
    <row r="8" spans="1:31" ht="20.25" customHeight="1">
      <c r="A8" s="920" t="s">
        <v>348</v>
      </c>
      <c r="B8" s="438" t="s">
        <v>266</v>
      </c>
      <c r="C8" s="138">
        <v>219</v>
      </c>
      <c r="D8" s="138">
        <v>103</v>
      </c>
      <c r="E8" s="138">
        <v>0</v>
      </c>
      <c r="F8" s="138">
        <v>0</v>
      </c>
      <c r="G8" s="138">
        <v>0</v>
      </c>
      <c r="H8" s="138">
        <v>0</v>
      </c>
      <c r="I8" s="138">
        <v>100</v>
      </c>
      <c r="J8" s="138">
        <v>43</v>
      </c>
      <c r="K8" s="138">
        <v>0</v>
      </c>
      <c r="L8" s="138">
        <v>0</v>
      </c>
      <c r="M8" s="138">
        <v>0</v>
      </c>
      <c r="N8" s="138">
        <v>0</v>
      </c>
      <c r="O8" s="138">
        <f t="shared" si="0"/>
        <v>319</v>
      </c>
      <c r="P8" s="138">
        <f t="shared" si="0"/>
        <v>146</v>
      </c>
      <c r="Q8" s="138">
        <f t="shared" si="1"/>
        <v>465</v>
      </c>
      <c r="R8" s="289"/>
      <c r="S8" s="289"/>
      <c r="T8" s="289"/>
    </row>
    <row r="9" spans="1:31" ht="20.25" customHeight="1">
      <c r="A9" s="920"/>
      <c r="B9" s="438" t="s">
        <v>168</v>
      </c>
      <c r="C9" s="138">
        <v>222</v>
      </c>
      <c r="D9" s="138">
        <v>109</v>
      </c>
      <c r="E9" s="138">
        <v>130</v>
      </c>
      <c r="F9" s="138">
        <v>69</v>
      </c>
      <c r="G9" s="138">
        <v>162</v>
      </c>
      <c r="H9" s="138">
        <v>79</v>
      </c>
      <c r="I9" s="138">
        <v>106</v>
      </c>
      <c r="J9" s="138">
        <v>38</v>
      </c>
      <c r="K9" s="138">
        <v>105</v>
      </c>
      <c r="L9" s="138">
        <v>37</v>
      </c>
      <c r="M9" s="138">
        <v>175</v>
      </c>
      <c r="N9" s="138">
        <v>59</v>
      </c>
      <c r="O9" s="138">
        <f t="shared" si="0"/>
        <v>900</v>
      </c>
      <c r="P9" s="138">
        <f t="shared" si="0"/>
        <v>391</v>
      </c>
      <c r="Q9" s="138">
        <f t="shared" si="1"/>
        <v>1291</v>
      </c>
      <c r="R9" s="289"/>
      <c r="S9" s="289"/>
      <c r="T9" s="289"/>
    </row>
    <row r="10" spans="1:31" ht="20.25" customHeight="1">
      <c r="A10" s="920"/>
      <c r="B10" s="438" t="s">
        <v>271</v>
      </c>
      <c r="C10" s="138">
        <v>6</v>
      </c>
      <c r="D10" s="138">
        <v>5</v>
      </c>
      <c r="E10" s="138">
        <v>0</v>
      </c>
      <c r="F10" s="138">
        <v>6</v>
      </c>
      <c r="G10" s="138">
        <v>5</v>
      </c>
      <c r="H10" s="138">
        <v>4</v>
      </c>
      <c r="I10" s="138">
        <v>2</v>
      </c>
      <c r="J10" s="138">
        <v>5</v>
      </c>
      <c r="K10" s="138">
        <v>2</v>
      </c>
      <c r="L10" s="138">
        <v>2</v>
      </c>
      <c r="M10" s="138">
        <v>2</v>
      </c>
      <c r="N10" s="138">
        <v>3</v>
      </c>
      <c r="O10" s="138">
        <f t="shared" si="0"/>
        <v>17</v>
      </c>
      <c r="P10" s="138">
        <f t="shared" si="0"/>
        <v>25</v>
      </c>
      <c r="Q10" s="138">
        <f t="shared" si="1"/>
        <v>42</v>
      </c>
      <c r="R10" s="289"/>
      <c r="S10" s="289"/>
      <c r="T10" s="289"/>
    </row>
    <row r="11" spans="1:31" ht="20.25" customHeight="1">
      <c r="A11" s="920" t="s">
        <v>32</v>
      </c>
      <c r="B11" s="438" t="s">
        <v>163</v>
      </c>
      <c r="C11" s="138">
        <v>58</v>
      </c>
      <c r="D11" s="138">
        <v>56</v>
      </c>
      <c r="E11" s="138">
        <v>0</v>
      </c>
      <c r="F11" s="138">
        <v>0</v>
      </c>
      <c r="G11" s="138">
        <v>0</v>
      </c>
      <c r="H11" s="138">
        <v>0</v>
      </c>
      <c r="I11" s="138">
        <v>9</v>
      </c>
      <c r="J11" s="138">
        <v>11</v>
      </c>
      <c r="K11" s="138">
        <v>0</v>
      </c>
      <c r="L11" s="138">
        <v>0</v>
      </c>
      <c r="M11" s="138">
        <v>0</v>
      </c>
      <c r="N11" s="138">
        <v>0</v>
      </c>
      <c r="O11" s="138">
        <f t="shared" si="0"/>
        <v>67</v>
      </c>
      <c r="P11" s="138">
        <f t="shared" si="0"/>
        <v>67</v>
      </c>
      <c r="Q11" s="138">
        <f t="shared" si="1"/>
        <v>134</v>
      </c>
      <c r="R11" s="378"/>
      <c r="S11" s="378"/>
    </row>
    <row r="12" spans="1:31" ht="20.25" customHeight="1">
      <c r="A12" s="920"/>
      <c r="B12" s="438" t="s">
        <v>164</v>
      </c>
      <c r="C12" s="138">
        <v>62</v>
      </c>
      <c r="D12" s="138">
        <v>61</v>
      </c>
      <c r="E12" s="138">
        <v>75</v>
      </c>
      <c r="F12" s="138">
        <v>46</v>
      </c>
      <c r="G12" s="138">
        <v>129</v>
      </c>
      <c r="H12" s="138">
        <v>61</v>
      </c>
      <c r="I12" s="138">
        <v>79</v>
      </c>
      <c r="J12" s="138">
        <v>94</v>
      </c>
      <c r="K12" s="138">
        <v>112</v>
      </c>
      <c r="L12" s="138">
        <v>107</v>
      </c>
      <c r="M12" s="138">
        <v>117</v>
      </c>
      <c r="N12" s="138">
        <v>108</v>
      </c>
      <c r="O12" s="138">
        <f t="shared" si="0"/>
        <v>574</v>
      </c>
      <c r="P12" s="138">
        <f t="shared" si="0"/>
        <v>477</v>
      </c>
      <c r="Q12" s="138">
        <f t="shared" si="1"/>
        <v>1051</v>
      </c>
      <c r="R12" s="378"/>
      <c r="S12" s="378"/>
    </row>
    <row r="13" spans="1:31" ht="20.25" customHeight="1">
      <c r="A13" s="920"/>
      <c r="B13" s="438" t="s">
        <v>165</v>
      </c>
      <c r="C13" s="138">
        <v>6</v>
      </c>
      <c r="D13" s="138">
        <v>17</v>
      </c>
      <c r="E13" s="138">
        <v>9</v>
      </c>
      <c r="F13" s="138">
        <v>2</v>
      </c>
      <c r="G13" s="138">
        <v>14</v>
      </c>
      <c r="H13" s="138">
        <v>4</v>
      </c>
      <c r="I13" s="138">
        <v>6</v>
      </c>
      <c r="J13" s="138">
        <v>2</v>
      </c>
      <c r="K13" s="138">
        <v>4</v>
      </c>
      <c r="L13" s="138">
        <v>3</v>
      </c>
      <c r="M13" s="138">
        <v>2</v>
      </c>
      <c r="N13" s="138">
        <v>2</v>
      </c>
      <c r="O13" s="138">
        <f t="shared" si="0"/>
        <v>41</v>
      </c>
      <c r="P13" s="138">
        <f t="shared" si="0"/>
        <v>30</v>
      </c>
      <c r="Q13" s="138">
        <f t="shared" si="1"/>
        <v>71</v>
      </c>
      <c r="R13" s="378"/>
      <c r="S13" s="378"/>
    </row>
    <row r="14" spans="1:31" ht="20.25" customHeight="1">
      <c r="A14" s="920" t="s">
        <v>33</v>
      </c>
      <c r="B14" s="438" t="s">
        <v>163</v>
      </c>
      <c r="C14" s="138">
        <v>118</v>
      </c>
      <c r="D14" s="138">
        <v>59</v>
      </c>
      <c r="E14" s="138">
        <v>0</v>
      </c>
      <c r="F14" s="138">
        <v>0</v>
      </c>
      <c r="G14" s="138">
        <v>0</v>
      </c>
      <c r="H14" s="138">
        <v>0</v>
      </c>
      <c r="I14" s="138">
        <v>44</v>
      </c>
      <c r="J14" s="138">
        <v>18</v>
      </c>
      <c r="K14" s="138">
        <v>0</v>
      </c>
      <c r="L14" s="138">
        <v>0</v>
      </c>
      <c r="M14" s="138">
        <v>0</v>
      </c>
      <c r="N14" s="138">
        <v>0</v>
      </c>
      <c r="O14" s="138">
        <f t="shared" si="0"/>
        <v>162</v>
      </c>
      <c r="P14" s="138">
        <f t="shared" si="0"/>
        <v>77</v>
      </c>
      <c r="Q14" s="138">
        <f t="shared" si="1"/>
        <v>239</v>
      </c>
      <c r="R14" s="378"/>
      <c r="S14" s="378"/>
    </row>
    <row r="15" spans="1:31" ht="20.25" customHeight="1">
      <c r="A15" s="920"/>
      <c r="B15" s="438" t="s">
        <v>164</v>
      </c>
      <c r="C15" s="138">
        <v>129</v>
      </c>
      <c r="D15" s="138">
        <v>59</v>
      </c>
      <c r="E15" s="138">
        <v>134</v>
      </c>
      <c r="F15" s="138">
        <v>44</v>
      </c>
      <c r="G15" s="138">
        <v>138</v>
      </c>
      <c r="H15" s="138">
        <v>61</v>
      </c>
      <c r="I15" s="138">
        <v>163</v>
      </c>
      <c r="J15" s="138">
        <v>72</v>
      </c>
      <c r="K15" s="138">
        <v>195</v>
      </c>
      <c r="L15" s="138">
        <v>77</v>
      </c>
      <c r="M15" s="138">
        <v>196</v>
      </c>
      <c r="N15" s="138">
        <v>114</v>
      </c>
      <c r="O15" s="138">
        <f t="shared" si="0"/>
        <v>955</v>
      </c>
      <c r="P15" s="138">
        <f t="shared" si="0"/>
        <v>427</v>
      </c>
      <c r="Q15" s="138">
        <f t="shared" si="1"/>
        <v>1382</v>
      </c>
      <c r="R15" s="378"/>
      <c r="S15" s="378"/>
    </row>
    <row r="16" spans="1:31" ht="20.25" customHeight="1">
      <c r="A16" s="920"/>
      <c r="B16" s="438" t="s">
        <v>165</v>
      </c>
      <c r="C16" s="138">
        <v>3</v>
      </c>
      <c r="D16" s="138">
        <v>1</v>
      </c>
      <c r="E16" s="138">
        <v>4</v>
      </c>
      <c r="F16" s="138">
        <v>0</v>
      </c>
      <c r="G16" s="138">
        <v>3</v>
      </c>
      <c r="H16" s="138">
        <v>0</v>
      </c>
      <c r="I16" s="138">
        <v>4</v>
      </c>
      <c r="J16" s="138">
        <v>1</v>
      </c>
      <c r="K16" s="138">
        <v>5</v>
      </c>
      <c r="L16" s="138">
        <v>2</v>
      </c>
      <c r="M16" s="138">
        <v>2</v>
      </c>
      <c r="N16" s="138">
        <v>0</v>
      </c>
      <c r="O16" s="138">
        <f t="shared" si="0"/>
        <v>21</v>
      </c>
      <c r="P16" s="138">
        <f t="shared" si="0"/>
        <v>4</v>
      </c>
      <c r="Q16" s="138">
        <f t="shared" si="1"/>
        <v>25</v>
      </c>
      <c r="R16" s="378"/>
      <c r="S16" s="378"/>
    </row>
    <row r="17" spans="1:19" ht="20.25" customHeight="1">
      <c r="A17" s="920" t="s">
        <v>262</v>
      </c>
      <c r="B17" s="438" t="s">
        <v>163</v>
      </c>
      <c r="C17" s="138">
        <v>346</v>
      </c>
      <c r="D17" s="138">
        <v>178</v>
      </c>
      <c r="E17" s="138">
        <v>0</v>
      </c>
      <c r="F17" s="138">
        <v>0</v>
      </c>
      <c r="G17" s="138">
        <v>0</v>
      </c>
      <c r="H17" s="138">
        <v>0</v>
      </c>
      <c r="I17" s="138">
        <v>295</v>
      </c>
      <c r="J17" s="138">
        <v>234</v>
      </c>
      <c r="K17" s="138">
        <v>0</v>
      </c>
      <c r="L17" s="138">
        <v>0</v>
      </c>
      <c r="M17" s="138">
        <v>0</v>
      </c>
      <c r="N17" s="138">
        <v>0</v>
      </c>
      <c r="O17" s="138">
        <f t="shared" si="0"/>
        <v>641</v>
      </c>
      <c r="P17" s="138">
        <f t="shared" si="0"/>
        <v>412</v>
      </c>
      <c r="Q17" s="138">
        <f t="shared" si="1"/>
        <v>1053</v>
      </c>
      <c r="R17" s="378"/>
      <c r="S17" s="378"/>
    </row>
    <row r="18" spans="1:19" ht="20.25" customHeight="1">
      <c r="A18" s="920"/>
      <c r="B18" s="438" t="s">
        <v>164</v>
      </c>
      <c r="C18" s="138">
        <v>365</v>
      </c>
      <c r="D18" s="138">
        <v>184</v>
      </c>
      <c r="E18" s="138">
        <v>335</v>
      </c>
      <c r="F18" s="138">
        <v>207</v>
      </c>
      <c r="G18" s="138">
        <v>378</v>
      </c>
      <c r="H18" s="138">
        <v>205</v>
      </c>
      <c r="I18" s="138">
        <v>307</v>
      </c>
      <c r="J18" s="138">
        <v>241</v>
      </c>
      <c r="K18" s="138">
        <v>216</v>
      </c>
      <c r="L18" s="138">
        <v>260</v>
      </c>
      <c r="M18" s="138">
        <v>337</v>
      </c>
      <c r="N18" s="138">
        <v>295</v>
      </c>
      <c r="O18" s="138">
        <f t="shared" si="0"/>
        <v>1938</v>
      </c>
      <c r="P18" s="138">
        <f t="shared" si="0"/>
        <v>1392</v>
      </c>
      <c r="Q18" s="138">
        <f t="shared" si="1"/>
        <v>3330</v>
      </c>
      <c r="R18" s="378"/>
      <c r="S18" s="378"/>
    </row>
    <row r="19" spans="1:19" ht="20.25" customHeight="1">
      <c r="A19" s="920"/>
      <c r="B19" s="438" t="s">
        <v>165</v>
      </c>
      <c r="C19" s="138">
        <v>20</v>
      </c>
      <c r="D19" s="138">
        <v>8</v>
      </c>
      <c r="E19" s="138">
        <v>12</v>
      </c>
      <c r="F19" s="138">
        <v>15</v>
      </c>
      <c r="G19" s="138">
        <v>17</v>
      </c>
      <c r="H19" s="138">
        <v>12</v>
      </c>
      <c r="I19" s="138">
        <v>13</v>
      </c>
      <c r="J19" s="138">
        <v>6</v>
      </c>
      <c r="K19" s="138">
        <v>4</v>
      </c>
      <c r="L19" s="138">
        <v>15</v>
      </c>
      <c r="M19" s="138">
        <v>3</v>
      </c>
      <c r="N19" s="138">
        <v>5</v>
      </c>
      <c r="O19" s="138">
        <f t="shared" si="0"/>
        <v>69</v>
      </c>
      <c r="P19" s="138">
        <f t="shared" si="0"/>
        <v>61</v>
      </c>
      <c r="Q19" s="138">
        <f t="shared" si="1"/>
        <v>130</v>
      </c>
      <c r="R19" s="378"/>
      <c r="S19" s="378"/>
    </row>
    <row r="20" spans="1:19" ht="20.25" customHeight="1">
      <c r="A20" s="920" t="s">
        <v>264</v>
      </c>
      <c r="B20" s="438" t="s">
        <v>163</v>
      </c>
      <c r="C20" s="138">
        <v>160</v>
      </c>
      <c r="D20" s="138">
        <v>85</v>
      </c>
      <c r="E20" s="138">
        <v>0</v>
      </c>
      <c r="F20" s="138">
        <v>0</v>
      </c>
      <c r="G20" s="138">
        <v>0</v>
      </c>
      <c r="H20" s="138">
        <v>0</v>
      </c>
      <c r="I20" s="138">
        <v>50</v>
      </c>
      <c r="J20" s="138">
        <v>39</v>
      </c>
      <c r="K20" s="138">
        <v>0</v>
      </c>
      <c r="L20" s="138">
        <v>0</v>
      </c>
      <c r="M20" s="138">
        <v>0</v>
      </c>
      <c r="N20" s="138">
        <v>0</v>
      </c>
      <c r="O20" s="138">
        <f t="shared" si="0"/>
        <v>210</v>
      </c>
      <c r="P20" s="138">
        <f t="shared" si="0"/>
        <v>124</v>
      </c>
      <c r="Q20" s="138">
        <f t="shared" si="1"/>
        <v>334</v>
      </c>
      <c r="R20" s="378"/>
      <c r="S20" s="378"/>
    </row>
    <row r="21" spans="1:19" ht="20.25" customHeight="1">
      <c r="A21" s="920"/>
      <c r="B21" s="438" t="s">
        <v>164</v>
      </c>
      <c r="C21" s="138">
        <v>138</v>
      </c>
      <c r="D21" s="138">
        <v>70</v>
      </c>
      <c r="E21" s="138">
        <v>82</v>
      </c>
      <c r="F21" s="138">
        <v>73</v>
      </c>
      <c r="G21" s="138">
        <v>66</v>
      </c>
      <c r="H21" s="138">
        <v>34</v>
      </c>
      <c r="I21" s="138">
        <v>115</v>
      </c>
      <c r="J21" s="138">
        <v>75</v>
      </c>
      <c r="K21" s="138">
        <v>169</v>
      </c>
      <c r="L21" s="138">
        <v>143</v>
      </c>
      <c r="M21" s="138">
        <v>208</v>
      </c>
      <c r="N21" s="138">
        <v>158</v>
      </c>
      <c r="O21" s="138">
        <f t="shared" si="0"/>
        <v>778</v>
      </c>
      <c r="P21" s="138">
        <f t="shared" si="0"/>
        <v>553</v>
      </c>
      <c r="Q21" s="138">
        <f t="shared" si="1"/>
        <v>1331</v>
      </c>
      <c r="R21" s="378"/>
      <c r="S21" s="378"/>
    </row>
    <row r="22" spans="1:19" ht="20.25" customHeight="1">
      <c r="A22" s="920"/>
      <c r="B22" s="438" t="s">
        <v>165</v>
      </c>
      <c r="C22" s="138">
        <v>3</v>
      </c>
      <c r="D22" s="138">
        <v>0</v>
      </c>
      <c r="E22" s="138">
        <v>1</v>
      </c>
      <c r="F22" s="138">
        <v>7</v>
      </c>
      <c r="G22" s="138">
        <v>6</v>
      </c>
      <c r="H22" s="138">
        <v>2</v>
      </c>
      <c r="I22" s="138">
        <v>1</v>
      </c>
      <c r="J22" s="138">
        <v>2</v>
      </c>
      <c r="K22" s="138">
        <v>1</v>
      </c>
      <c r="L22" s="138">
        <v>6</v>
      </c>
      <c r="M22" s="138">
        <v>2</v>
      </c>
      <c r="N22" s="138">
        <v>3</v>
      </c>
      <c r="O22" s="138">
        <f t="shared" si="0"/>
        <v>14</v>
      </c>
      <c r="P22" s="138">
        <f t="shared" si="0"/>
        <v>20</v>
      </c>
      <c r="Q22" s="138">
        <f t="shared" si="1"/>
        <v>34</v>
      </c>
      <c r="R22" s="378"/>
      <c r="S22" s="378"/>
    </row>
    <row r="23" spans="1:19" ht="20.25" customHeight="1">
      <c r="A23" s="921" t="s">
        <v>107</v>
      </c>
      <c r="B23" s="438" t="s">
        <v>163</v>
      </c>
      <c r="C23" s="138">
        <v>20</v>
      </c>
      <c r="D23" s="138">
        <v>0</v>
      </c>
      <c r="E23" s="138">
        <v>0</v>
      </c>
      <c r="F23" s="138">
        <v>0</v>
      </c>
      <c r="G23" s="138">
        <v>0</v>
      </c>
      <c r="H23" s="138">
        <v>0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f t="shared" si="0"/>
        <v>20</v>
      </c>
      <c r="P23" s="138">
        <f t="shared" si="0"/>
        <v>0</v>
      </c>
      <c r="Q23" s="138">
        <f t="shared" si="1"/>
        <v>20</v>
      </c>
      <c r="R23" s="378"/>
      <c r="S23" s="378"/>
    </row>
    <row r="24" spans="1:19" ht="20.25" customHeight="1">
      <c r="A24" s="876"/>
      <c r="B24" s="438" t="s">
        <v>164</v>
      </c>
      <c r="C24" s="138">
        <v>20</v>
      </c>
      <c r="D24" s="138">
        <v>0</v>
      </c>
      <c r="E24" s="138">
        <v>20</v>
      </c>
      <c r="F24" s="138">
        <v>0</v>
      </c>
      <c r="G24" s="138">
        <v>7</v>
      </c>
      <c r="H24" s="138">
        <v>0</v>
      </c>
      <c r="I24" s="138">
        <v>7</v>
      </c>
      <c r="J24" s="138">
        <v>0</v>
      </c>
      <c r="K24" s="138">
        <v>9</v>
      </c>
      <c r="L24" s="138">
        <v>0</v>
      </c>
      <c r="M24" s="138">
        <v>19</v>
      </c>
      <c r="N24" s="138">
        <v>0</v>
      </c>
      <c r="O24" s="138">
        <f t="shared" si="0"/>
        <v>82</v>
      </c>
      <c r="P24" s="138">
        <f t="shared" si="0"/>
        <v>0</v>
      </c>
      <c r="Q24" s="138">
        <f t="shared" si="1"/>
        <v>82</v>
      </c>
      <c r="R24" s="378"/>
      <c r="S24" s="378"/>
    </row>
    <row r="25" spans="1:19" ht="20.25" customHeight="1" thickBot="1">
      <c r="A25" s="922"/>
      <c r="B25" s="439" t="s">
        <v>165</v>
      </c>
      <c r="C25" s="440">
        <v>0</v>
      </c>
      <c r="D25" s="440">
        <v>0</v>
      </c>
      <c r="E25" s="440">
        <v>0</v>
      </c>
      <c r="F25" s="440">
        <v>0</v>
      </c>
      <c r="G25" s="440">
        <v>0</v>
      </c>
      <c r="H25" s="440">
        <v>0</v>
      </c>
      <c r="I25" s="440">
        <v>0</v>
      </c>
      <c r="J25" s="440">
        <v>0</v>
      </c>
      <c r="K25" s="440">
        <v>0</v>
      </c>
      <c r="L25" s="440">
        <v>0</v>
      </c>
      <c r="M25" s="440">
        <v>0</v>
      </c>
      <c r="N25" s="440">
        <v>0</v>
      </c>
      <c r="O25" s="440">
        <v>0</v>
      </c>
      <c r="P25" s="440">
        <v>0</v>
      </c>
      <c r="Q25" s="440">
        <v>0</v>
      </c>
      <c r="R25" s="378"/>
      <c r="S25" s="378"/>
    </row>
    <row r="26" spans="1:19" ht="20.25" customHeight="1" thickTop="1">
      <c r="A26" s="143"/>
      <c r="B26" s="441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378"/>
      <c r="S26" s="378"/>
    </row>
    <row r="27" spans="1:19" ht="20.25" customHeight="1">
      <c r="A27" s="143"/>
      <c r="B27" s="441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378"/>
      <c r="S27" s="378"/>
    </row>
    <row r="28" spans="1:19" ht="20.25" customHeight="1">
      <c r="A28" s="143"/>
      <c r="B28" s="441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378"/>
      <c r="S28" s="378"/>
    </row>
    <row r="29" spans="1:19" ht="20.25" customHeight="1">
      <c r="A29" s="143"/>
      <c r="B29" s="441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378"/>
      <c r="S29" s="378"/>
    </row>
    <row r="30" spans="1:19" ht="20.25" customHeight="1">
      <c r="A30" s="143"/>
      <c r="B30" s="441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378"/>
      <c r="S30" s="378"/>
    </row>
    <row r="31" spans="1:19" ht="20.25" customHeight="1">
      <c r="A31" s="143"/>
      <c r="B31" s="441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378"/>
      <c r="S31" s="378"/>
    </row>
    <row r="32" spans="1:19" ht="20.25" customHeight="1">
      <c r="A32" s="143"/>
      <c r="B32" s="441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378"/>
      <c r="S32" s="378"/>
    </row>
    <row r="33" spans="1:19" ht="20.25" customHeight="1" thickBot="1">
      <c r="A33" s="442" t="s">
        <v>391</v>
      </c>
      <c r="B33" s="4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378"/>
      <c r="S33" s="378"/>
    </row>
    <row r="34" spans="1:19" ht="20.25" customHeight="1" thickTop="1">
      <c r="A34" s="884" t="s">
        <v>3</v>
      </c>
      <c r="B34" s="884" t="s">
        <v>310</v>
      </c>
      <c r="C34" s="884" t="s">
        <v>255</v>
      </c>
      <c r="D34" s="884"/>
      <c r="E34" s="884" t="s">
        <v>311</v>
      </c>
      <c r="F34" s="884"/>
      <c r="G34" s="884" t="s">
        <v>257</v>
      </c>
      <c r="H34" s="884"/>
      <c r="I34" s="884" t="s">
        <v>258</v>
      </c>
      <c r="J34" s="884"/>
      <c r="K34" s="884" t="s">
        <v>259</v>
      </c>
      <c r="L34" s="884"/>
      <c r="M34" s="884" t="s">
        <v>260</v>
      </c>
      <c r="N34" s="884"/>
      <c r="O34" s="884" t="s">
        <v>23</v>
      </c>
      <c r="P34" s="884"/>
      <c r="Q34" s="884"/>
      <c r="R34" s="378"/>
      <c r="S34" s="378"/>
    </row>
    <row r="35" spans="1:19" ht="20.25" customHeight="1" thickBot="1">
      <c r="A35" s="885"/>
      <c r="B35" s="885"/>
      <c r="C35" s="402" t="s">
        <v>312</v>
      </c>
      <c r="D35" s="402" t="s">
        <v>313</v>
      </c>
      <c r="E35" s="402" t="s">
        <v>312</v>
      </c>
      <c r="F35" s="402" t="s">
        <v>313</v>
      </c>
      <c r="G35" s="402" t="s">
        <v>312</v>
      </c>
      <c r="H35" s="402" t="s">
        <v>313</v>
      </c>
      <c r="I35" s="402" t="s">
        <v>312</v>
      </c>
      <c r="J35" s="402" t="s">
        <v>313</v>
      </c>
      <c r="K35" s="402" t="s">
        <v>312</v>
      </c>
      <c r="L35" s="402" t="s">
        <v>313</v>
      </c>
      <c r="M35" s="402" t="s">
        <v>312</v>
      </c>
      <c r="N35" s="402" t="s">
        <v>313</v>
      </c>
      <c r="O35" s="402" t="s">
        <v>312</v>
      </c>
      <c r="P35" s="402" t="s">
        <v>313</v>
      </c>
      <c r="Q35" s="402" t="s">
        <v>2</v>
      </c>
      <c r="R35" s="378"/>
      <c r="S35" s="378"/>
    </row>
    <row r="36" spans="1:19" ht="21.75" customHeight="1">
      <c r="A36" s="913" t="s">
        <v>289</v>
      </c>
      <c r="B36" s="438" t="s">
        <v>163</v>
      </c>
      <c r="C36" s="138">
        <v>122</v>
      </c>
      <c r="D36" s="138">
        <v>170</v>
      </c>
      <c r="E36" s="138">
        <v>0</v>
      </c>
      <c r="F36" s="138">
        <v>0</v>
      </c>
      <c r="G36" s="138">
        <v>0</v>
      </c>
      <c r="H36" s="138">
        <v>0</v>
      </c>
      <c r="I36" s="138">
        <v>44</v>
      </c>
      <c r="J36" s="138">
        <v>85</v>
      </c>
      <c r="K36" s="138">
        <v>0</v>
      </c>
      <c r="L36" s="138">
        <v>0</v>
      </c>
      <c r="M36" s="138">
        <v>0</v>
      </c>
      <c r="N36" s="138">
        <v>0</v>
      </c>
      <c r="O36" s="138">
        <f t="shared" si="0"/>
        <v>166</v>
      </c>
      <c r="P36" s="138">
        <f t="shared" si="0"/>
        <v>255</v>
      </c>
      <c r="Q36" s="138">
        <f t="shared" si="1"/>
        <v>421</v>
      </c>
      <c r="R36" s="378"/>
      <c r="S36" s="378"/>
    </row>
    <row r="37" spans="1:19" ht="21.75" customHeight="1">
      <c r="A37" s="914"/>
      <c r="B37" s="438" t="s">
        <v>164</v>
      </c>
      <c r="C37" s="138">
        <v>124</v>
      </c>
      <c r="D37" s="138">
        <v>171</v>
      </c>
      <c r="E37" s="138">
        <v>136</v>
      </c>
      <c r="F37" s="138">
        <v>141</v>
      </c>
      <c r="G37" s="138">
        <v>214</v>
      </c>
      <c r="H37" s="138">
        <v>170</v>
      </c>
      <c r="I37" s="138">
        <v>43</v>
      </c>
      <c r="J37" s="138">
        <v>85</v>
      </c>
      <c r="K37" s="138">
        <v>42</v>
      </c>
      <c r="L37" s="138">
        <v>63</v>
      </c>
      <c r="M37" s="138">
        <v>52</v>
      </c>
      <c r="N37" s="138">
        <v>79</v>
      </c>
      <c r="O37" s="138">
        <f t="shared" si="0"/>
        <v>611</v>
      </c>
      <c r="P37" s="138">
        <f t="shared" si="0"/>
        <v>709</v>
      </c>
      <c r="Q37" s="138">
        <f t="shared" si="1"/>
        <v>1320</v>
      </c>
      <c r="R37" s="378"/>
      <c r="S37" s="378"/>
    </row>
    <row r="38" spans="1:19" ht="21.75" customHeight="1">
      <c r="A38" s="915"/>
      <c r="B38" s="438" t="s">
        <v>165</v>
      </c>
      <c r="C38" s="138">
        <v>2</v>
      </c>
      <c r="D38" s="138">
        <v>0</v>
      </c>
      <c r="E38" s="138">
        <v>0</v>
      </c>
      <c r="F38" s="138">
        <v>1</v>
      </c>
      <c r="G38" s="138">
        <v>3</v>
      </c>
      <c r="H38" s="138">
        <v>5</v>
      </c>
      <c r="I38" s="138">
        <v>1</v>
      </c>
      <c r="J38" s="138">
        <v>1</v>
      </c>
      <c r="K38" s="138">
        <v>0</v>
      </c>
      <c r="L38" s="138">
        <v>0</v>
      </c>
      <c r="M38" s="138">
        <v>1</v>
      </c>
      <c r="N38" s="138">
        <v>0</v>
      </c>
      <c r="O38" s="138">
        <f t="shared" si="0"/>
        <v>7</v>
      </c>
      <c r="P38" s="138">
        <f t="shared" si="0"/>
        <v>7</v>
      </c>
      <c r="Q38" s="138">
        <f t="shared" si="1"/>
        <v>14</v>
      </c>
      <c r="R38" s="378"/>
      <c r="S38" s="378"/>
    </row>
    <row r="39" spans="1:19" ht="21.75" customHeight="1">
      <c r="A39" s="913" t="s">
        <v>380</v>
      </c>
      <c r="B39" s="438" t="s">
        <v>163</v>
      </c>
      <c r="C39" s="138">
        <v>44</v>
      </c>
      <c r="D39" s="138">
        <v>44</v>
      </c>
      <c r="E39" s="138">
        <v>0</v>
      </c>
      <c r="F39" s="138">
        <v>0</v>
      </c>
      <c r="G39" s="138">
        <v>0</v>
      </c>
      <c r="H39" s="138">
        <v>0</v>
      </c>
      <c r="I39" s="138">
        <v>14</v>
      </c>
      <c r="J39" s="138">
        <v>9</v>
      </c>
      <c r="K39" s="138">
        <v>0</v>
      </c>
      <c r="L39" s="138">
        <v>0</v>
      </c>
      <c r="M39" s="138">
        <v>0</v>
      </c>
      <c r="N39" s="138">
        <v>0</v>
      </c>
      <c r="O39" s="138">
        <f t="shared" si="0"/>
        <v>58</v>
      </c>
      <c r="P39" s="138">
        <f t="shared" si="0"/>
        <v>53</v>
      </c>
      <c r="Q39" s="138">
        <f t="shared" si="1"/>
        <v>111</v>
      </c>
      <c r="R39" s="378"/>
      <c r="S39" s="378"/>
    </row>
    <row r="40" spans="1:19" ht="21.75" customHeight="1">
      <c r="A40" s="914"/>
      <c r="B40" s="438" t="s">
        <v>164</v>
      </c>
      <c r="C40" s="138">
        <v>41</v>
      </c>
      <c r="D40" s="138">
        <v>48</v>
      </c>
      <c r="E40" s="138">
        <v>35</v>
      </c>
      <c r="F40" s="138">
        <v>26</v>
      </c>
      <c r="G40" s="138">
        <v>32</v>
      </c>
      <c r="H40" s="138">
        <v>38</v>
      </c>
      <c r="I40" s="138">
        <v>14</v>
      </c>
      <c r="J40" s="138">
        <v>9</v>
      </c>
      <c r="K40" s="138">
        <v>9</v>
      </c>
      <c r="L40" s="138">
        <v>10</v>
      </c>
      <c r="M40" s="138">
        <v>20</v>
      </c>
      <c r="N40" s="138">
        <v>14</v>
      </c>
      <c r="O40" s="138">
        <f t="shared" si="0"/>
        <v>151</v>
      </c>
      <c r="P40" s="138">
        <f t="shared" si="0"/>
        <v>145</v>
      </c>
      <c r="Q40" s="138">
        <f t="shared" si="1"/>
        <v>296</v>
      </c>
      <c r="R40" s="378"/>
      <c r="S40" s="378"/>
    </row>
    <row r="41" spans="1:19" ht="21.75" customHeight="1">
      <c r="A41" s="915"/>
      <c r="B41" s="438" t="s">
        <v>165</v>
      </c>
      <c r="C41" s="138">
        <v>1</v>
      </c>
      <c r="D41" s="138">
        <v>2</v>
      </c>
      <c r="E41" s="138">
        <v>1</v>
      </c>
      <c r="F41" s="138">
        <v>2</v>
      </c>
      <c r="G41" s="138">
        <v>0</v>
      </c>
      <c r="H41" s="138">
        <v>3</v>
      </c>
      <c r="I41" s="138">
        <v>0</v>
      </c>
      <c r="J41" s="138">
        <v>0</v>
      </c>
      <c r="K41" s="138">
        <v>0</v>
      </c>
      <c r="L41" s="138">
        <v>0</v>
      </c>
      <c r="M41" s="138">
        <v>0</v>
      </c>
      <c r="N41" s="138">
        <v>0</v>
      </c>
      <c r="O41" s="138">
        <f t="shared" si="0"/>
        <v>2</v>
      </c>
      <c r="P41" s="138">
        <f t="shared" si="0"/>
        <v>7</v>
      </c>
      <c r="Q41" s="138">
        <f t="shared" si="1"/>
        <v>9</v>
      </c>
      <c r="R41" s="378"/>
      <c r="S41" s="378"/>
    </row>
    <row r="42" spans="1:19" ht="21.75" customHeight="1">
      <c r="A42" s="913" t="s">
        <v>36</v>
      </c>
      <c r="B42" s="438" t="s">
        <v>163</v>
      </c>
      <c r="C42" s="138">
        <v>20</v>
      </c>
      <c r="D42" s="138">
        <v>109</v>
      </c>
      <c r="E42" s="138">
        <v>0</v>
      </c>
      <c r="F42" s="138">
        <v>0</v>
      </c>
      <c r="G42" s="138">
        <v>0</v>
      </c>
      <c r="H42" s="138">
        <v>0</v>
      </c>
      <c r="I42" s="138">
        <v>23</v>
      </c>
      <c r="J42" s="138">
        <v>113</v>
      </c>
      <c r="K42" s="138">
        <v>0</v>
      </c>
      <c r="L42" s="138">
        <v>0</v>
      </c>
      <c r="M42" s="138">
        <v>0</v>
      </c>
      <c r="N42" s="138">
        <v>0</v>
      </c>
      <c r="O42" s="138">
        <f t="shared" si="0"/>
        <v>43</v>
      </c>
      <c r="P42" s="138">
        <f t="shared" si="0"/>
        <v>222</v>
      </c>
      <c r="Q42" s="138">
        <f t="shared" si="1"/>
        <v>265</v>
      </c>
      <c r="R42" s="378"/>
      <c r="S42" s="378"/>
    </row>
    <row r="43" spans="1:19" ht="21.75" customHeight="1">
      <c r="A43" s="914"/>
      <c r="B43" s="438" t="s">
        <v>164</v>
      </c>
      <c r="C43" s="138">
        <v>20</v>
      </c>
      <c r="D43" s="138">
        <v>109</v>
      </c>
      <c r="E43" s="138">
        <v>28</v>
      </c>
      <c r="F43" s="138">
        <v>138</v>
      </c>
      <c r="G43" s="138">
        <v>17</v>
      </c>
      <c r="H43" s="138">
        <v>128</v>
      </c>
      <c r="I43" s="138">
        <v>23</v>
      </c>
      <c r="J43" s="138">
        <v>113</v>
      </c>
      <c r="K43" s="138">
        <v>7</v>
      </c>
      <c r="L43" s="138">
        <v>102</v>
      </c>
      <c r="M43" s="138">
        <v>9</v>
      </c>
      <c r="N43" s="138">
        <v>91</v>
      </c>
      <c r="O43" s="138">
        <f t="shared" si="0"/>
        <v>104</v>
      </c>
      <c r="P43" s="138">
        <f t="shared" si="0"/>
        <v>681</v>
      </c>
      <c r="Q43" s="138">
        <f t="shared" si="1"/>
        <v>785</v>
      </c>
      <c r="R43" s="378"/>
      <c r="S43" s="378"/>
    </row>
    <row r="44" spans="1:19" ht="21.75" customHeight="1">
      <c r="A44" s="915"/>
      <c r="B44" s="438" t="s">
        <v>165</v>
      </c>
      <c r="C44" s="138">
        <v>0</v>
      </c>
      <c r="D44" s="138">
        <v>0</v>
      </c>
      <c r="E44" s="138">
        <v>0</v>
      </c>
      <c r="F44" s="138">
        <v>0</v>
      </c>
      <c r="G44" s="138">
        <v>0</v>
      </c>
      <c r="H44" s="138">
        <v>0</v>
      </c>
      <c r="I44" s="138">
        <v>0</v>
      </c>
      <c r="J44" s="138">
        <v>0</v>
      </c>
      <c r="K44" s="138">
        <v>0</v>
      </c>
      <c r="L44" s="138">
        <v>0</v>
      </c>
      <c r="M44" s="138">
        <v>0</v>
      </c>
      <c r="N44" s="138">
        <v>0</v>
      </c>
      <c r="O44" s="138">
        <v>0</v>
      </c>
      <c r="P44" s="138">
        <v>0</v>
      </c>
      <c r="Q44" s="138">
        <v>0</v>
      </c>
      <c r="R44" s="378"/>
      <c r="S44" s="378"/>
    </row>
    <row r="45" spans="1:19" ht="21.75" customHeight="1">
      <c r="A45" s="916" t="s">
        <v>26</v>
      </c>
      <c r="B45" s="438" t="s">
        <v>163</v>
      </c>
      <c r="C45" s="138">
        <v>15</v>
      </c>
      <c r="D45" s="138">
        <v>10</v>
      </c>
      <c r="E45" s="138">
        <v>0</v>
      </c>
      <c r="F45" s="138">
        <v>0</v>
      </c>
      <c r="G45" s="138">
        <v>0</v>
      </c>
      <c r="H45" s="138">
        <v>0</v>
      </c>
      <c r="I45" s="138">
        <v>9</v>
      </c>
      <c r="J45" s="138">
        <v>3</v>
      </c>
      <c r="K45" s="138">
        <v>0</v>
      </c>
      <c r="L45" s="138">
        <v>0</v>
      </c>
      <c r="M45" s="138">
        <v>0</v>
      </c>
      <c r="N45" s="138">
        <v>0</v>
      </c>
      <c r="O45" s="138">
        <f t="shared" si="0"/>
        <v>24</v>
      </c>
      <c r="P45" s="138">
        <f t="shared" si="0"/>
        <v>13</v>
      </c>
      <c r="Q45" s="138">
        <f t="shared" si="1"/>
        <v>37</v>
      </c>
      <c r="R45" s="378"/>
      <c r="S45" s="378"/>
    </row>
    <row r="46" spans="1:19" ht="21.75" customHeight="1">
      <c r="A46" s="916"/>
      <c r="B46" s="438" t="s">
        <v>164</v>
      </c>
      <c r="C46" s="138">
        <v>15</v>
      </c>
      <c r="D46" s="138">
        <v>10</v>
      </c>
      <c r="E46" s="138">
        <v>20</v>
      </c>
      <c r="F46" s="138">
        <v>19</v>
      </c>
      <c r="G46" s="138">
        <v>28</v>
      </c>
      <c r="H46" s="138">
        <v>21</v>
      </c>
      <c r="I46" s="138">
        <v>23</v>
      </c>
      <c r="J46" s="138">
        <v>21</v>
      </c>
      <c r="K46" s="138">
        <v>9</v>
      </c>
      <c r="L46" s="138">
        <v>13</v>
      </c>
      <c r="M46" s="138">
        <v>7</v>
      </c>
      <c r="N46" s="138">
        <v>17</v>
      </c>
      <c r="O46" s="138">
        <f t="shared" si="0"/>
        <v>102</v>
      </c>
      <c r="P46" s="138">
        <f t="shared" si="0"/>
        <v>101</v>
      </c>
      <c r="Q46" s="138">
        <f t="shared" si="1"/>
        <v>203</v>
      </c>
      <c r="R46" s="378"/>
      <c r="S46" s="378"/>
    </row>
    <row r="47" spans="1:19" ht="21.75" customHeight="1" thickBot="1">
      <c r="A47" s="443"/>
      <c r="B47" s="438" t="s">
        <v>165</v>
      </c>
      <c r="C47" s="138">
        <v>0</v>
      </c>
      <c r="D47" s="138">
        <v>0</v>
      </c>
      <c r="E47" s="138">
        <v>3</v>
      </c>
      <c r="F47" s="138">
        <v>1</v>
      </c>
      <c r="G47" s="138">
        <v>4</v>
      </c>
      <c r="H47" s="138">
        <v>2</v>
      </c>
      <c r="I47" s="138">
        <v>10</v>
      </c>
      <c r="J47" s="138">
        <v>2</v>
      </c>
      <c r="K47" s="138">
        <v>0</v>
      </c>
      <c r="L47" s="138">
        <v>2</v>
      </c>
      <c r="M47" s="138">
        <v>1</v>
      </c>
      <c r="N47" s="138">
        <v>3</v>
      </c>
      <c r="O47" s="138">
        <f t="shared" si="0"/>
        <v>18</v>
      </c>
      <c r="P47" s="138">
        <f t="shared" si="0"/>
        <v>10</v>
      </c>
      <c r="Q47" s="138">
        <f t="shared" si="1"/>
        <v>28</v>
      </c>
      <c r="R47" s="378"/>
      <c r="S47" s="378"/>
    </row>
    <row r="48" spans="1:19" ht="21.75" customHeight="1">
      <c r="A48" s="917" t="s">
        <v>23</v>
      </c>
      <c r="B48" s="444" t="s">
        <v>163</v>
      </c>
      <c r="C48" s="292">
        <f t="shared" ref="C48:Q49" si="2">C5+C8+C11+C14+C17+C20+C23+C36+C39+C42+C45</f>
        <v>1179</v>
      </c>
      <c r="D48" s="292">
        <f t="shared" si="2"/>
        <v>887</v>
      </c>
      <c r="E48" s="292">
        <f t="shared" si="2"/>
        <v>0</v>
      </c>
      <c r="F48" s="292">
        <f t="shared" si="2"/>
        <v>0</v>
      </c>
      <c r="G48" s="292">
        <f t="shared" si="2"/>
        <v>0</v>
      </c>
      <c r="H48" s="292">
        <f t="shared" si="2"/>
        <v>0</v>
      </c>
      <c r="I48" s="292">
        <f t="shared" si="2"/>
        <v>600</v>
      </c>
      <c r="J48" s="292">
        <f t="shared" si="2"/>
        <v>568</v>
      </c>
      <c r="K48" s="292">
        <f t="shared" si="2"/>
        <v>0</v>
      </c>
      <c r="L48" s="292">
        <f t="shared" si="2"/>
        <v>0</v>
      </c>
      <c r="M48" s="292">
        <f t="shared" si="2"/>
        <v>0</v>
      </c>
      <c r="N48" s="292">
        <f t="shared" si="2"/>
        <v>0</v>
      </c>
      <c r="O48" s="292">
        <f t="shared" si="2"/>
        <v>1779</v>
      </c>
      <c r="P48" s="292">
        <f t="shared" si="2"/>
        <v>1455</v>
      </c>
      <c r="Q48" s="292">
        <f t="shared" si="2"/>
        <v>3234</v>
      </c>
    </row>
    <row r="49" spans="1:17" ht="21.75" customHeight="1">
      <c r="A49" s="918"/>
      <c r="B49" s="356" t="s">
        <v>164</v>
      </c>
      <c r="C49" s="295">
        <f t="shared" si="2"/>
        <v>1198</v>
      </c>
      <c r="D49" s="295">
        <f t="shared" si="2"/>
        <v>895</v>
      </c>
      <c r="E49" s="295">
        <f t="shared" si="2"/>
        <v>1024</v>
      </c>
      <c r="F49" s="295">
        <f t="shared" si="2"/>
        <v>810</v>
      </c>
      <c r="G49" s="295">
        <f t="shared" si="2"/>
        <v>1201</v>
      </c>
      <c r="H49" s="295">
        <f t="shared" si="2"/>
        <v>818</v>
      </c>
      <c r="I49" s="295">
        <f t="shared" si="2"/>
        <v>895</v>
      </c>
      <c r="J49" s="295">
        <f t="shared" si="2"/>
        <v>760</v>
      </c>
      <c r="K49" s="295">
        <f t="shared" si="2"/>
        <v>935</v>
      </c>
      <c r="L49" s="295">
        <f t="shared" si="2"/>
        <v>851</v>
      </c>
      <c r="M49" s="295">
        <f t="shared" si="2"/>
        <v>1397</v>
      </c>
      <c r="N49" s="295">
        <f t="shared" si="2"/>
        <v>1073</v>
      </c>
      <c r="O49" s="295">
        <f t="shared" si="2"/>
        <v>6650</v>
      </c>
      <c r="P49" s="295">
        <f t="shared" si="2"/>
        <v>5207</v>
      </c>
      <c r="Q49" s="295">
        <f t="shared" si="2"/>
        <v>11857</v>
      </c>
    </row>
    <row r="50" spans="1:17" ht="21.75" customHeight="1" thickBot="1">
      <c r="A50" s="919"/>
      <c r="B50" s="418" t="s">
        <v>165</v>
      </c>
      <c r="C50" s="348">
        <f>C7+C10+C13+C16+C19+C22+C38+C41</f>
        <v>42</v>
      </c>
      <c r="D50" s="348">
        <f>D7+D10+D13+D16+D19+D22+D38+D41</f>
        <v>36</v>
      </c>
      <c r="E50" s="348">
        <f>E7+E13+E16+E19+E22+E41+E47</f>
        <v>32</v>
      </c>
      <c r="F50" s="348">
        <f>F10+F13+F19+F22+F38+F41+F47</f>
        <v>34</v>
      </c>
      <c r="G50" s="348">
        <f>G7+G10+G13+G16+G19+G22+G38+G47</f>
        <v>125</v>
      </c>
      <c r="H50" s="348">
        <f>H7+H10+H13+H19+H22+H38+H41+H47</f>
        <v>33</v>
      </c>
      <c r="I50" s="348">
        <f>I7+I10+I13+I16+I19+I22+I38+I47</f>
        <v>44</v>
      </c>
      <c r="J50" s="348">
        <f>J7+J10+J13+J16+J19+J22+J38+J41</f>
        <v>18</v>
      </c>
      <c r="K50" s="348">
        <f>K7+K10+K13+K16+K19+K22+K38</f>
        <v>28</v>
      </c>
      <c r="L50" s="348">
        <f>L7+L10+L13+L16+L19+L22+L47</f>
        <v>32</v>
      </c>
      <c r="M50" s="348">
        <f>M7+M10+M13+M16+M19+M22+M38+M47</f>
        <v>65</v>
      </c>
      <c r="N50" s="348">
        <f>N7+N10+N13+N19+N22+N47</f>
        <v>27</v>
      </c>
      <c r="O50" s="348">
        <f>O7+O10+O13+O16+O19+O22+O38+O41+O47</f>
        <v>336</v>
      </c>
      <c r="P50" s="348">
        <f>P7+P10+P13+P16+P19+P22+P38+P41+P47</f>
        <v>182</v>
      </c>
      <c r="Q50" s="348">
        <f>Q7+Q10+Q13+Q16+Q19+Q22+Q38+Q41+Q47</f>
        <v>518</v>
      </c>
    </row>
    <row r="51" spans="1:17" ht="15.75" thickTop="1"/>
    <row r="52" spans="1:17">
      <c r="B52" s="378"/>
    </row>
    <row r="53" spans="1:17">
      <c r="B53" s="378"/>
    </row>
    <row r="54" spans="1:17">
      <c r="B54" s="378"/>
    </row>
  </sheetData>
  <mergeCells count="32">
    <mergeCell ref="A17:A19"/>
    <mergeCell ref="A1:Q1"/>
    <mergeCell ref="A2:B2"/>
    <mergeCell ref="A3:A4"/>
    <mergeCell ref="B3:B4"/>
    <mergeCell ref="C3:D3"/>
    <mergeCell ref="E3:F3"/>
    <mergeCell ref="G3:H3"/>
    <mergeCell ref="I3:J3"/>
    <mergeCell ref="K3:L3"/>
    <mergeCell ref="M3:N3"/>
    <mergeCell ref="O3:Q3"/>
    <mergeCell ref="A5:A7"/>
    <mergeCell ref="A8:A10"/>
    <mergeCell ref="A11:A13"/>
    <mergeCell ref="A14:A16"/>
    <mergeCell ref="A20:A22"/>
    <mergeCell ref="A23:A25"/>
    <mergeCell ref="A34:A35"/>
    <mergeCell ref="B34:B35"/>
    <mergeCell ref="C34:D34"/>
    <mergeCell ref="I34:J34"/>
    <mergeCell ref="K34:L34"/>
    <mergeCell ref="M34:N34"/>
    <mergeCell ref="O34:Q34"/>
    <mergeCell ref="A36:A38"/>
    <mergeCell ref="E34:F34"/>
    <mergeCell ref="A39:A41"/>
    <mergeCell ref="A42:A44"/>
    <mergeCell ref="A45:A46"/>
    <mergeCell ref="A48:A50"/>
    <mergeCell ref="G34:H34"/>
  </mergeCells>
  <printOptions horizontalCentered="1"/>
  <pageMargins left="0.75" right="0.75" top="1" bottom="1" header="0.5" footer="0.5"/>
  <pageSetup paperSize="9" scale="75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Z15"/>
  <sheetViews>
    <sheetView rightToLeft="1" view="pageBreakPreview" zoomScale="80" zoomScaleSheetLayoutView="80" workbookViewId="0">
      <selection activeCell="A8" sqref="A8"/>
    </sheetView>
  </sheetViews>
  <sheetFormatPr defaultColWidth="9.140625" defaultRowHeight="15"/>
  <cols>
    <col min="1" max="1" width="14.85546875" style="147" customWidth="1"/>
    <col min="2" max="16" width="10.28515625" style="319" customWidth="1"/>
    <col min="17" max="18" width="9.140625" style="147"/>
    <col min="19" max="19" width="16.7109375" style="147" customWidth="1"/>
    <col min="20" max="25" width="9.140625" style="147"/>
    <col min="26" max="26" width="1.5703125" style="147" bestFit="1" customWidth="1"/>
    <col min="27" max="16384" width="9.140625" style="147"/>
  </cols>
  <sheetData>
    <row r="1" spans="1:26" s="305" customFormat="1" ht="20.25" customHeight="1">
      <c r="A1" s="851" t="s">
        <v>392</v>
      </c>
      <c r="B1" s="851"/>
      <c r="C1" s="851"/>
      <c r="D1" s="851"/>
      <c r="E1" s="851"/>
      <c r="F1" s="851"/>
      <c r="G1" s="851"/>
      <c r="H1" s="851"/>
      <c r="I1" s="851"/>
      <c r="J1" s="851"/>
      <c r="K1" s="851"/>
      <c r="L1" s="851"/>
      <c r="M1" s="851"/>
      <c r="N1" s="851"/>
      <c r="O1" s="851"/>
      <c r="P1" s="851"/>
      <c r="Q1" s="303"/>
      <c r="R1" s="303"/>
      <c r="S1" s="304"/>
      <c r="T1" s="304"/>
      <c r="U1" s="303"/>
      <c r="V1" s="303"/>
      <c r="W1" s="304"/>
      <c r="X1" s="304"/>
      <c r="Y1" s="304"/>
      <c r="Z1" s="303"/>
    </row>
    <row r="2" spans="1:26" s="305" customFormat="1" ht="22.5" customHeight="1" thickBot="1">
      <c r="A2" s="852" t="s">
        <v>393</v>
      </c>
      <c r="B2" s="852"/>
      <c r="C2" s="306"/>
      <c r="D2" s="307"/>
      <c r="E2" s="306"/>
      <c r="F2" s="306"/>
      <c r="G2" s="306"/>
      <c r="H2" s="306"/>
      <c r="I2" s="306"/>
      <c r="J2" s="306"/>
      <c r="K2" s="308"/>
      <c r="L2" s="308"/>
      <c r="M2" s="308"/>
      <c r="N2" s="306"/>
      <c r="O2" s="308"/>
      <c r="P2" s="308"/>
      <c r="Q2" s="303"/>
      <c r="R2" s="303"/>
      <c r="S2" s="304"/>
      <c r="T2" s="304"/>
      <c r="U2" s="303"/>
      <c r="V2" s="303"/>
      <c r="W2" s="304"/>
      <c r="X2" s="304"/>
      <c r="Y2" s="304"/>
    </row>
    <row r="3" spans="1:26" s="309" customFormat="1" ht="21.75" customHeight="1" thickTop="1">
      <c r="A3" s="742" t="s">
        <v>93</v>
      </c>
      <c r="B3" s="884" t="s">
        <v>255</v>
      </c>
      <c r="C3" s="884"/>
      <c r="D3" s="884" t="s">
        <v>311</v>
      </c>
      <c r="E3" s="884"/>
      <c r="F3" s="884" t="s">
        <v>257</v>
      </c>
      <c r="G3" s="884"/>
      <c r="H3" s="884" t="s">
        <v>258</v>
      </c>
      <c r="I3" s="884"/>
      <c r="J3" s="884" t="s">
        <v>259</v>
      </c>
      <c r="K3" s="884"/>
      <c r="L3" s="884" t="s">
        <v>260</v>
      </c>
      <c r="M3" s="884"/>
      <c r="N3" s="884" t="s">
        <v>23</v>
      </c>
      <c r="O3" s="884"/>
      <c r="P3" s="884"/>
      <c r="S3" s="379"/>
    </row>
    <row r="4" spans="1:26" s="309" customFormat="1" ht="21.75" customHeight="1" thickBot="1">
      <c r="A4" s="850"/>
      <c r="B4" s="402" t="s">
        <v>181</v>
      </c>
      <c r="C4" s="402" t="s">
        <v>316</v>
      </c>
      <c r="D4" s="402" t="s">
        <v>181</v>
      </c>
      <c r="E4" s="402" t="s">
        <v>316</v>
      </c>
      <c r="F4" s="402" t="s">
        <v>181</v>
      </c>
      <c r="G4" s="402" t="s">
        <v>316</v>
      </c>
      <c r="H4" s="402" t="s">
        <v>181</v>
      </c>
      <c r="I4" s="402" t="s">
        <v>316</v>
      </c>
      <c r="J4" s="402" t="s">
        <v>181</v>
      </c>
      <c r="K4" s="402" t="s">
        <v>316</v>
      </c>
      <c r="L4" s="402" t="s">
        <v>181</v>
      </c>
      <c r="M4" s="402" t="s">
        <v>316</v>
      </c>
      <c r="N4" s="402" t="s">
        <v>181</v>
      </c>
      <c r="O4" s="402" t="s">
        <v>316</v>
      </c>
      <c r="P4" s="402" t="s">
        <v>2</v>
      </c>
    </row>
    <row r="5" spans="1:26" ht="36" customHeight="1">
      <c r="A5" s="445" t="s">
        <v>94</v>
      </c>
      <c r="B5" s="292">
        <v>4</v>
      </c>
      <c r="C5" s="292">
        <v>5</v>
      </c>
      <c r="D5" s="292">
        <v>0</v>
      </c>
      <c r="E5" s="292">
        <v>1</v>
      </c>
      <c r="F5" s="292">
        <v>4</v>
      </c>
      <c r="G5" s="292">
        <v>1</v>
      </c>
      <c r="H5" s="292">
        <v>1</v>
      </c>
      <c r="I5" s="292">
        <v>0</v>
      </c>
      <c r="J5" s="292">
        <v>1</v>
      </c>
      <c r="K5" s="292">
        <v>5</v>
      </c>
      <c r="L5" s="292">
        <v>14</v>
      </c>
      <c r="M5" s="292">
        <v>5</v>
      </c>
      <c r="N5" s="292">
        <f>SUM(B5,D5,F5,H5,J5,L5)</f>
        <v>24</v>
      </c>
      <c r="O5" s="292">
        <f>SUM(C5,E5,G5,I5,K5,M5)</f>
        <v>17</v>
      </c>
      <c r="P5" s="292">
        <f>SUM(N5:O5)</f>
        <v>41</v>
      </c>
    </row>
    <row r="6" spans="1:26" ht="36" customHeight="1">
      <c r="A6" s="314" t="s">
        <v>348</v>
      </c>
      <c r="B6" s="295">
        <v>8</v>
      </c>
      <c r="C6" s="295">
        <v>11</v>
      </c>
      <c r="D6" s="295">
        <v>7</v>
      </c>
      <c r="E6" s="295">
        <v>10</v>
      </c>
      <c r="F6" s="295">
        <v>21</v>
      </c>
      <c r="G6" s="295">
        <v>10</v>
      </c>
      <c r="H6" s="295">
        <v>4</v>
      </c>
      <c r="I6" s="295">
        <v>0</v>
      </c>
      <c r="J6" s="295">
        <v>4</v>
      </c>
      <c r="K6" s="295">
        <v>0</v>
      </c>
      <c r="L6" s="295">
        <v>12</v>
      </c>
      <c r="M6" s="295">
        <v>0</v>
      </c>
      <c r="N6" s="295">
        <f t="shared" ref="N6:O13" si="0">SUM(B6,D6,F6,H6,J6,L6)</f>
        <v>56</v>
      </c>
      <c r="O6" s="295">
        <f t="shared" si="0"/>
        <v>31</v>
      </c>
      <c r="P6" s="295">
        <f t="shared" ref="P6:P13" si="1">SUM(N6:O6)</f>
        <v>87</v>
      </c>
    </row>
    <row r="7" spans="1:26" ht="36" customHeight="1">
      <c r="A7" s="314" t="s">
        <v>385</v>
      </c>
      <c r="B7" s="295">
        <v>2</v>
      </c>
      <c r="C7" s="295">
        <v>1</v>
      </c>
      <c r="D7" s="295">
        <v>6</v>
      </c>
      <c r="E7" s="295">
        <v>1</v>
      </c>
      <c r="F7" s="295">
        <v>29</v>
      </c>
      <c r="G7" s="295">
        <v>4</v>
      </c>
      <c r="H7" s="295">
        <v>4</v>
      </c>
      <c r="I7" s="295">
        <v>3</v>
      </c>
      <c r="J7" s="295">
        <v>3</v>
      </c>
      <c r="K7" s="295">
        <v>0</v>
      </c>
      <c r="L7" s="295">
        <v>7</v>
      </c>
      <c r="M7" s="295">
        <v>0</v>
      </c>
      <c r="N7" s="295">
        <v>51</v>
      </c>
      <c r="O7" s="295">
        <f t="shared" si="0"/>
        <v>9</v>
      </c>
      <c r="P7" s="295">
        <f t="shared" si="1"/>
        <v>60</v>
      </c>
    </row>
    <row r="8" spans="1:26" ht="36" customHeight="1">
      <c r="A8" s="314" t="s">
        <v>359</v>
      </c>
      <c r="B8" s="295">
        <v>12</v>
      </c>
      <c r="C8" s="295">
        <v>0</v>
      </c>
      <c r="D8" s="295">
        <v>11</v>
      </c>
      <c r="E8" s="295">
        <v>4</v>
      </c>
      <c r="F8" s="295">
        <v>33</v>
      </c>
      <c r="G8" s="295">
        <v>2</v>
      </c>
      <c r="H8" s="295">
        <v>1</v>
      </c>
      <c r="I8" s="295">
        <v>2</v>
      </c>
      <c r="J8" s="295">
        <v>20</v>
      </c>
      <c r="K8" s="295">
        <v>3</v>
      </c>
      <c r="L8" s="295">
        <v>20</v>
      </c>
      <c r="M8" s="295">
        <v>0</v>
      </c>
      <c r="N8" s="295">
        <f t="shared" ref="N8:N13" si="2">SUM(B8,D8,F8,H8,J8,L8)</f>
        <v>97</v>
      </c>
      <c r="O8" s="295">
        <f t="shared" si="0"/>
        <v>11</v>
      </c>
      <c r="P8" s="295">
        <f t="shared" si="1"/>
        <v>108</v>
      </c>
      <c r="S8" s="298"/>
    </row>
    <row r="9" spans="1:26" ht="36" customHeight="1">
      <c r="A9" s="314" t="s">
        <v>262</v>
      </c>
      <c r="B9" s="295">
        <v>68</v>
      </c>
      <c r="C9" s="295">
        <v>22</v>
      </c>
      <c r="D9" s="295">
        <v>76</v>
      </c>
      <c r="E9" s="295">
        <v>27</v>
      </c>
      <c r="F9" s="295">
        <v>174</v>
      </c>
      <c r="G9" s="295">
        <v>35</v>
      </c>
      <c r="H9" s="295">
        <v>31</v>
      </c>
      <c r="I9" s="295">
        <v>23</v>
      </c>
      <c r="J9" s="295">
        <v>31</v>
      </c>
      <c r="K9" s="295">
        <v>23</v>
      </c>
      <c r="L9" s="295">
        <v>30</v>
      </c>
      <c r="M9" s="295">
        <v>11</v>
      </c>
      <c r="N9" s="295">
        <f t="shared" si="2"/>
        <v>410</v>
      </c>
      <c r="O9" s="295">
        <f t="shared" si="0"/>
        <v>141</v>
      </c>
      <c r="P9" s="295">
        <f t="shared" si="1"/>
        <v>551</v>
      </c>
    </row>
    <row r="10" spans="1:26" ht="36" customHeight="1">
      <c r="A10" s="314" t="s">
        <v>264</v>
      </c>
      <c r="B10" s="295">
        <v>3</v>
      </c>
      <c r="C10" s="295">
        <v>2</v>
      </c>
      <c r="D10" s="295">
        <v>3</v>
      </c>
      <c r="E10" s="295">
        <v>2</v>
      </c>
      <c r="F10" s="295">
        <v>8</v>
      </c>
      <c r="G10" s="295">
        <v>0</v>
      </c>
      <c r="H10" s="295">
        <v>3</v>
      </c>
      <c r="I10" s="295">
        <v>1</v>
      </c>
      <c r="J10" s="295">
        <v>9</v>
      </c>
      <c r="K10" s="295">
        <v>2</v>
      </c>
      <c r="L10" s="295">
        <v>2</v>
      </c>
      <c r="M10" s="295">
        <v>3</v>
      </c>
      <c r="N10" s="295">
        <f t="shared" si="2"/>
        <v>28</v>
      </c>
      <c r="O10" s="295">
        <f t="shared" si="0"/>
        <v>10</v>
      </c>
      <c r="P10" s="295">
        <f t="shared" si="1"/>
        <v>38</v>
      </c>
    </row>
    <row r="11" spans="1:26" ht="36" customHeight="1">
      <c r="A11" s="314" t="s">
        <v>289</v>
      </c>
      <c r="B11" s="295">
        <v>12</v>
      </c>
      <c r="C11" s="295">
        <v>5</v>
      </c>
      <c r="D11" s="295">
        <v>7</v>
      </c>
      <c r="E11" s="295">
        <v>12</v>
      </c>
      <c r="F11" s="295">
        <v>5</v>
      </c>
      <c r="G11" s="295">
        <v>39</v>
      </c>
      <c r="H11" s="295">
        <v>0</v>
      </c>
      <c r="I11" s="295">
        <v>0</v>
      </c>
      <c r="J11" s="295">
        <v>0</v>
      </c>
      <c r="K11" s="295">
        <v>0</v>
      </c>
      <c r="L11" s="295">
        <v>0</v>
      </c>
      <c r="M11" s="295">
        <v>19</v>
      </c>
      <c r="N11" s="295">
        <f t="shared" si="2"/>
        <v>24</v>
      </c>
      <c r="O11" s="295">
        <f t="shared" si="0"/>
        <v>75</v>
      </c>
      <c r="P11" s="295">
        <f t="shared" si="1"/>
        <v>99</v>
      </c>
    </row>
    <row r="12" spans="1:26" ht="36" customHeight="1">
      <c r="A12" s="314" t="s">
        <v>35</v>
      </c>
      <c r="B12" s="295">
        <v>0</v>
      </c>
      <c r="C12" s="295">
        <v>4</v>
      </c>
      <c r="D12" s="295">
        <v>0</v>
      </c>
      <c r="E12" s="295">
        <v>2</v>
      </c>
      <c r="F12" s="295">
        <v>3</v>
      </c>
      <c r="G12" s="295">
        <v>5</v>
      </c>
      <c r="H12" s="295">
        <v>0</v>
      </c>
      <c r="I12" s="295">
        <v>0</v>
      </c>
      <c r="J12" s="295">
        <v>1</v>
      </c>
      <c r="K12" s="295">
        <v>0</v>
      </c>
      <c r="L12" s="295">
        <v>0</v>
      </c>
      <c r="M12" s="295">
        <v>4</v>
      </c>
      <c r="N12" s="295">
        <f t="shared" si="2"/>
        <v>4</v>
      </c>
      <c r="O12" s="295">
        <f t="shared" si="0"/>
        <v>15</v>
      </c>
      <c r="P12" s="295">
        <f t="shared" si="1"/>
        <v>19</v>
      </c>
    </row>
    <row r="13" spans="1:26" ht="36" customHeight="1" thickBot="1">
      <c r="A13" s="432" t="s">
        <v>26</v>
      </c>
      <c r="B13" s="380">
        <v>0</v>
      </c>
      <c r="C13" s="380">
        <v>0</v>
      </c>
      <c r="D13" s="380">
        <v>0</v>
      </c>
      <c r="E13" s="380">
        <v>0</v>
      </c>
      <c r="F13" s="380">
        <v>5</v>
      </c>
      <c r="G13" s="380">
        <v>1</v>
      </c>
      <c r="H13" s="380">
        <v>0</v>
      </c>
      <c r="I13" s="380">
        <v>0</v>
      </c>
      <c r="J13" s="380">
        <v>0</v>
      </c>
      <c r="K13" s="380">
        <v>0</v>
      </c>
      <c r="L13" s="380">
        <v>2</v>
      </c>
      <c r="M13" s="380">
        <v>1</v>
      </c>
      <c r="N13" s="380">
        <f t="shared" si="2"/>
        <v>7</v>
      </c>
      <c r="O13" s="380">
        <f t="shared" si="0"/>
        <v>2</v>
      </c>
      <c r="P13" s="380">
        <f t="shared" si="1"/>
        <v>9</v>
      </c>
    </row>
    <row r="14" spans="1:26" ht="36" customHeight="1" thickBot="1">
      <c r="A14" s="316" t="s">
        <v>23</v>
      </c>
      <c r="B14" s="326">
        <f t="shared" ref="B14:P14" si="3">SUM(B5:B13)</f>
        <v>109</v>
      </c>
      <c r="C14" s="326">
        <f t="shared" si="3"/>
        <v>50</v>
      </c>
      <c r="D14" s="326">
        <f t="shared" si="3"/>
        <v>110</v>
      </c>
      <c r="E14" s="326">
        <f t="shared" si="3"/>
        <v>59</v>
      </c>
      <c r="F14" s="326">
        <f t="shared" si="3"/>
        <v>282</v>
      </c>
      <c r="G14" s="326">
        <f t="shared" si="3"/>
        <v>97</v>
      </c>
      <c r="H14" s="326">
        <f t="shared" si="3"/>
        <v>44</v>
      </c>
      <c r="I14" s="326">
        <f t="shared" si="3"/>
        <v>29</v>
      </c>
      <c r="J14" s="326">
        <f t="shared" si="3"/>
        <v>69</v>
      </c>
      <c r="K14" s="326">
        <f t="shared" si="3"/>
        <v>33</v>
      </c>
      <c r="L14" s="326">
        <f t="shared" si="3"/>
        <v>87</v>
      </c>
      <c r="M14" s="326">
        <f t="shared" si="3"/>
        <v>43</v>
      </c>
      <c r="N14" s="326">
        <f t="shared" si="3"/>
        <v>701</v>
      </c>
      <c r="O14" s="326">
        <f t="shared" si="3"/>
        <v>311</v>
      </c>
      <c r="P14" s="326">
        <f t="shared" si="3"/>
        <v>1012</v>
      </c>
    </row>
    <row r="15" spans="1:26" ht="15.75" thickTop="1"/>
  </sheetData>
  <mergeCells count="10">
    <mergeCell ref="A1:P1"/>
    <mergeCell ref="A2:B2"/>
    <mergeCell ref="A3:A4"/>
    <mergeCell ref="B3:C3"/>
    <mergeCell ref="D3:E3"/>
    <mergeCell ref="F3:G3"/>
    <mergeCell ref="H3:I3"/>
    <mergeCell ref="J3:K3"/>
    <mergeCell ref="L3:M3"/>
    <mergeCell ref="N3:P3"/>
  </mergeCells>
  <printOptions horizontalCentered="1"/>
  <pageMargins left="0.75" right="0.75" top="1" bottom="1" header="0.5" footer="0.5"/>
  <pageSetup paperSize="9" scale="75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17"/>
  <sheetViews>
    <sheetView rightToLeft="1" view="pageBreakPreview" zoomScaleSheetLayoutView="100" workbookViewId="0">
      <selection activeCell="A8" sqref="A8"/>
    </sheetView>
  </sheetViews>
  <sheetFormatPr defaultColWidth="9.140625" defaultRowHeight="15"/>
  <cols>
    <col min="1" max="4" width="21.7109375" style="147" customWidth="1"/>
    <col min="5" max="16384" width="9.140625" style="147"/>
  </cols>
  <sheetData>
    <row r="1" spans="1:5" s="305" customFormat="1" ht="35.25" customHeight="1">
      <c r="A1" s="851" t="s">
        <v>394</v>
      </c>
      <c r="B1" s="851"/>
      <c r="C1" s="851"/>
      <c r="D1" s="851"/>
      <c r="E1" s="303"/>
    </row>
    <row r="2" spans="1:5" s="305" customFormat="1" ht="30.75" customHeight="1" thickBot="1">
      <c r="A2" s="320" t="s">
        <v>395</v>
      </c>
      <c r="B2" s="321"/>
      <c r="C2" s="321"/>
      <c r="D2" s="322"/>
      <c r="E2" s="303"/>
    </row>
    <row r="3" spans="1:5" s="305" customFormat="1" ht="23.25" customHeight="1" thickTop="1">
      <c r="A3" s="884" t="s">
        <v>93</v>
      </c>
      <c r="B3" s="856" t="s">
        <v>286</v>
      </c>
      <c r="C3" s="856"/>
      <c r="D3" s="856"/>
      <c r="E3" s="303"/>
    </row>
    <row r="4" spans="1:5" s="305" customFormat="1" ht="0.75" customHeight="1" thickBot="1">
      <c r="A4" s="885"/>
      <c r="B4" s="380" t="s">
        <v>319</v>
      </c>
      <c r="C4" s="380" t="s">
        <v>320</v>
      </c>
      <c r="D4" s="380" t="s">
        <v>346</v>
      </c>
      <c r="E4" s="293"/>
    </row>
    <row r="5" spans="1:5" s="305" customFormat="1" ht="23.25" customHeight="1">
      <c r="A5" s="441" t="s">
        <v>99</v>
      </c>
      <c r="B5" s="299">
        <v>235</v>
      </c>
      <c r="C5" s="299">
        <v>203</v>
      </c>
      <c r="D5" s="299">
        <f>C5+B5</f>
        <v>438</v>
      </c>
      <c r="E5" s="293"/>
    </row>
    <row r="6" spans="1:5" ht="23.25" customHeight="1">
      <c r="A6" s="356" t="s">
        <v>348</v>
      </c>
      <c r="B6" s="357">
        <v>224</v>
      </c>
      <c r="C6" s="357">
        <v>113</v>
      </c>
      <c r="D6" s="357">
        <f>SUM(B6:C6)</f>
        <v>337</v>
      </c>
    </row>
    <row r="7" spans="1:5" ht="23.25" customHeight="1">
      <c r="A7" s="356" t="s">
        <v>385</v>
      </c>
      <c r="B7" s="357">
        <v>146</v>
      </c>
      <c r="C7" s="357">
        <v>66</v>
      </c>
      <c r="D7" s="357">
        <f>SUM(B7:C7)</f>
        <v>212</v>
      </c>
    </row>
    <row r="8" spans="1:5" ht="23.25" customHeight="1">
      <c r="A8" s="356" t="s">
        <v>359</v>
      </c>
      <c r="B8" s="357">
        <v>175</v>
      </c>
      <c r="C8" s="357">
        <v>90</v>
      </c>
      <c r="D8" s="357">
        <f t="shared" ref="D8:D15" si="0">SUM(B8:C8)</f>
        <v>265</v>
      </c>
    </row>
    <row r="9" spans="1:5" ht="23.25" customHeight="1">
      <c r="A9" s="356" t="s">
        <v>262</v>
      </c>
      <c r="B9" s="357">
        <v>208</v>
      </c>
      <c r="C9" s="357">
        <v>233</v>
      </c>
      <c r="D9" s="357">
        <f t="shared" si="0"/>
        <v>441</v>
      </c>
    </row>
    <row r="10" spans="1:5" ht="23.25" customHeight="1">
      <c r="A10" s="356" t="s">
        <v>264</v>
      </c>
      <c r="B10" s="357">
        <v>170</v>
      </c>
      <c r="C10" s="357">
        <v>109</v>
      </c>
      <c r="D10" s="357">
        <f t="shared" si="0"/>
        <v>279</v>
      </c>
    </row>
    <row r="11" spans="1:5" ht="23.25" customHeight="1">
      <c r="A11" s="356" t="s">
        <v>107</v>
      </c>
      <c r="B11" s="357">
        <v>15</v>
      </c>
      <c r="C11" s="357">
        <v>0</v>
      </c>
      <c r="D11" s="357">
        <f t="shared" si="0"/>
        <v>15</v>
      </c>
    </row>
    <row r="12" spans="1:5" ht="23.25" customHeight="1">
      <c r="A12" s="356" t="s">
        <v>289</v>
      </c>
      <c r="B12" s="357">
        <v>71</v>
      </c>
      <c r="C12" s="357">
        <v>35</v>
      </c>
      <c r="D12" s="357">
        <f t="shared" si="0"/>
        <v>106</v>
      </c>
    </row>
    <row r="13" spans="1:5" ht="23.25" customHeight="1">
      <c r="A13" s="356" t="s">
        <v>35</v>
      </c>
      <c r="B13" s="357">
        <v>27</v>
      </c>
      <c r="C13" s="357">
        <v>12</v>
      </c>
      <c r="D13" s="357">
        <f t="shared" si="0"/>
        <v>39</v>
      </c>
    </row>
    <row r="14" spans="1:5" ht="23.25" customHeight="1">
      <c r="A14" s="356" t="s">
        <v>36</v>
      </c>
      <c r="B14" s="357">
        <v>23</v>
      </c>
      <c r="C14" s="357">
        <v>68</v>
      </c>
      <c r="D14" s="357">
        <f t="shared" si="0"/>
        <v>91</v>
      </c>
    </row>
    <row r="15" spans="1:5" ht="23.25" customHeight="1" thickBot="1">
      <c r="A15" s="446" t="s">
        <v>26</v>
      </c>
      <c r="B15" s="447">
        <v>17</v>
      </c>
      <c r="C15" s="447">
        <v>22</v>
      </c>
      <c r="D15" s="448">
        <f t="shared" si="0"/>
        <v>39</v>
      </c>
    </row>
    <row r="16" spans="1:5" ht="23.25" customHeight="1" thickBot="1">
      <c r="A16" s="360" t="s">
        <v>23</v>
      </c>
      <c r="B16" s="326">
        <f>B5+B6+B7+B8+B9+B10+B11+B12+B13+B14+B15</f>
        <v>1311</v>
      </c>
      <c r="C16" s="326">
        <f>C5+C6+C7+C8+C9+C10+C11+C12+C13+C14+C15</f>
        <v>951</v>
      </c>
      <c r="D16" s="326">
        <f>D5+D6+D7+D8+D9+D10+D11+D12+D13+D14+D15</f>
        <v>2262</v>
      </c>
    </row>
    <row r="17" ht="15.75" thickTop="1"/>
  </sheetData>
  <mergeCells count="3">
    <mergeCell ref="A1:D1"/>
    <mergeCell ref="A3:A4"/>
    <mergeCell ref="B3:D3"/>
  </mergeCells>
  <printOptions horizontalCentered="1"/>
  <pageMargins left="0.39370078740157483" right="0.39370078740157483" top="0.78740157480314965" bottom="0.78740157480314965" header="0.78740157480314965" footer="0.78740157480314965"/>
  <pageSetup paperSize="9" scale="90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G35"/>
  <sheetViews>
    <sheetView rightToLeft="1" view="pageBreakPreview" zoomScale="90" zoomScaleSheetLayoutView="90" workbookViewId="0">
      <selection activeCell="A8" sqref="A8:A9"/>
    </sheetView>
  </sheetViews>
  <sheetFormatPr defaultColWidth="9.140625" defaultRowHeight="15"/>
  <cols>
    <col min="1" max="1" width="9.42578125" style="329" customWidth="1"/>
    <col min="2" max="2" width="10.140625" style="329" customWidth="1"/>
    <col min="3" max="4" width="8.42578125" style="329" customWidth="1"/>
    <col min="5" max="5" width="9.42578125" style="329" customWidth="1"/>
    <col min="6" max="6" width="8.5703125" style="329" customWidth="1"/>
    <col min="7" max="7" width="8.42578125" style="329" customWidth="1"/>
    <col min="8" max="8" width="8" style="329" customWidth="1"/>
    <col min="9" max="10" width="8.42578125" style="329" customWidth="1"/>
    <col min="11" max="12" width="9.42578125" style="329" customWidth="1"/>
    <col min="13" max="13" width="8" style="329" customWidth="1"/>
    <col min="14" max="14" width="8.42578125" style="329" customWidth="1"/>
    <col min="15" max="17" width="9.42578125" style="329" customWidth="1"/>
    <col min="18" max="16384" width="9.140625" style="329"/>
  </cols>
  <sheetData>
    <row r="1" spans="1:33">
      <c r="A1" s="327"/>
      <c r="B1" s="327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</row>
    <row r="2" spans="1:33" s="330" customFormat="1" ht="20.25" customHeight="1">
      <c r="A2" s="858" t="s">
        <v>396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8"/>
      <c r="M2" s="858"/>
      <c r="N2" s="858"/>
      <c r="O2" s="858"/>
      <c r="P2" s="858"/>
      <c r="Q2" s="858"/>
    </row>
    <row r="3" spans="1:33" s="330" customFormat="1" ht="20.25" customHeight="1" thickBot="1">
      <c r="A3" s="859" t="s">
        <v>397</v>
      </c>
      <c r="B3" s="859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</row>
    <row r="4" spans="1:33" s="330" customFormat="1" ht="23.25" customHeight="1" thickTop="1">
      <c r="A4" s="743" t="s">
        <v>93</v>
      </c>
      <c r="B4" s="743" t="s">
        <v>196</v>
      </c>
      <c r="C4" s="863" t="s">
        <v>186</v>
      </c>
      <c r="D4" s="863"/>
      <c r="E4" s="863" t="s">
        <v>187</v>
      </c>
      <c r="F4" s="863"/>
      <c r="G4" s="863" t="s">
        <v>188</v>
      </c>
      <c r="H4" s="863"/>
      <c r="I4" s="863" t="s">
        <v>189</v>
      </c>
      <c r="J4" s="863"/>
      <c r="K4" s="863" t="s">
        <v>190</v>
      </c>
      <c r="L4" s="863"/>
      <c r="M4" s="863" t="s">
        <v>150</v>
      </c>
      <c r="N4" s="863"/>
      <c r="O4" s="863" t="s">
        <v>23</v>
      </c>
      <c r="P4" s="863"/>
      <c r="Q4" s="863"/>
    </row>
    <row r="5" spans="1:33" s="330" customFormat="1" ht="27.75" customHeight="1" thickBot="1">
      <c r="A5" s="744"/>
      <c r="B5" s="744"/>
      <c r="C5" s="390" t="s">
        <v>181</v>
      </c>
      <c r="D5" s="390" t="s">
        <v>316</v>
      </c>
      <c r="E5" s="390" t="s">
        <v>181</v>
      </c>
      <c r="F5" s="390" t="s">
        <v>316</v>
      </c>
      <c r="G5" s="390" t="s">
        <v>181</v>
      </c>
      <c r="H5" s="390" t="s">
        <v>316</v>
      </c>
      <c r="I5" s="390" t="s">
        <v>181</v>
      </c>
      <c r="J5" s="390" t="s">
        <v>316</v>
      </c>
      <c r="K5" s="390" t="s">
        <v>181</v>
      </c>
      <c r="L5" s="390" t="s">
        <v>316</v>
      </c>
      <c r="M5" s="390" t="s">
        <v>181</v>
      </c>
      <c r="N5" s="390" t="s">
        <v>316</v>
      </c>
      <c r="O5" s="390" t="s">
        <v>181</v>
      </c>
      <c r="P5" s="390" t="s">
        <v>316</v>
      </c>
      <c r="Q5" s="390" t="s">
        <v>2</v>
      </c>
    </row>
    <row r="6" spans="1:33" ht="18" customHeight="1">
      <c r="A6" s="840" t="s">
        <v>94</v>
      </c>
      <c r="B6" s="449" t="s">
        <v>203</v>
      </c>
      <c r="C6" s="334">
        <v>1</v>
      </c>
      <c r="D6" s="334">
        <v>1</v>
      </c>
      <c r="E6" s="334">
        <v>86</v>
      </c>
      <c r="F6" s="334">
        <v>43</v>
      </c>
      <c r="G6" s="334">
        <v>1</v>
      </c>
      <c r="H6" s="334">
        <v>1</v>
      </c>
      <c r="I6" s="334">
        <v>16</v>
      </c>
      <c r="J6" s="334">
        <v>2</v>
      </c>
      <c r="K6" s="334">
        <v>2</v>
      </c>
      <c r="L6" s="334">
        <v>0</v>
      </c>
      <c r="M6" s="334">
        <v>1</v>
      </c>
      <c r="N6" s="334">
        <v>0</v>
      </c>
      <c r="O6" s="334">
        <f t="shared" ref="O6:P21" si="0">SUM(C6,E6,G6,I6,K6,M6)</f>
        <v>107</v>
      </c>
      <c r="P6" s="334">
        <f t="shared" si="0"/>
        <v>47</v>
      </c>
      <c r="Q6" s="334">
        <f t="shared" ref="Q6:Q27" si="1">SUM(O6:P6)</f>
        <v>154</v>
      </c>
      <c r="R6" s="336"/>
    </row>
    <row r="7" spans="1:33" ht="18" customHeight="1">
      <c r="A7" s="866"/>
      <c r="B7" s="450" t="s">
        <v>204</v>
      </c>
      <c r="C7" s="389">
        <v>0</v>
      </c>
      <c r="D7" s="389">
        <v>0</v>
      </c>
      <c r="E7" s="389">
        <v>25</v>
      </c>
      <c r="F7" s="389">
        <v>10</v>
      </c>
      <c r="G7" s="389">
        <v>0</v>
      </c>
      <c r="H7" s="389">
        <v>0</v>
      </c>
      <c r="I7" s="389">
        <v>2</v>
      </c>
      <c r="J7" s="389">
        <v>0</v>
      </c>
      <c r="K7" s="389">
        <v>0</v>
      </c>
      <c r="L7" s="389">
        <v>0</v>
      </c>
      <c r="M7" s="389">
        <v>0</v>
      </c>
      <c r="N7" s="389">
        <v>0</v>
      </c>
      <c r="O7" s="389">
        <f t="shared" si="0"/>
        <v>27</v>
      </c>
      <c r="P7" s="389">
        <f t="shared" si="0"/>
        <v>10</v>
      </c>
      <c r="Q7" s="389">
        <f t="shared" si="1"/>
        <v>37</v>
      </c>
      <c r="R7" s="336"/>
      <c r="S7" s="336"/>
      <c r="T7" s="336"/>
    </row>
    <row r="8" spans="1:33" ht="18" customHeight="1">
      <c r="A8" s="841" t="s">
        <v>348</v>
      </c>
      <c r="B8" s="356" t="s">
        <v>203</v>
      </c>
      <c r="C8" s="338">
        <v>2</v>
      </c>
      <c r="D8" s="338">
        <v>0</v>
      </c>
      <c r="E8" s="338">
        <v>94</v>
      </c>
      <c r="F8" s="338">
        <v>113</v>
      </c>
      <c r="G8" s="338">
        <v>0</v>
      </c>
      <c r="H8" s="338">
        <v>0</v>
      </c>
      <c r="I8" s="338">
        <v>27</v>
      </c>
      <c r="J8" s="338">
        <v>12</v>
      </c>
      <c r="K8" s="338">
        <v>17</v>
      </c>
      <c r="L8" s="338">
        <v>0</v>
      </c>
      <c r="M8" s="338">
        <v>0</v>
      </c>
      <c r="N8" s="338">
        <v>0</v>
      </c>
      <c r="O8" s="338">
        <f t="shared" si="0"/>
        <v>140</v>
      </c>
      <c r="P8" s="338">
        <f t="shared" si="0"/>
        <v>125</v>
      </c>
      <c r="Q8" s="338">
        <f t="shared" si="1"/>
        <v>265</v>
      </c>
      <c r="R8" s="336"/>
    </row>
    <row r="9" spans="1:33" ht="18" customHeight="1">
      <c r="A9" s="841"/>
      <c r="B9" s="356" t="s">
        <v>204</v>
      </c>
      <c r="C9" s="338">
        <v>0</v>
      </c>
      <c r="D9" s="338">
        <v>0</v>
      </c>
      <c r="E9" s="338">
        <v>17</v>
      </c>
      <c r="F9" s="338">
        <v>14</v>
      </c>
      <c r="G9" s="338">
        <v>0</v>
      </c>
      <c r="H9" s="338">
        <v>0</v>
      </c>
      <c r="I9" s="338">
        <v>2</v>
      </c>
      <c r="J9" s="338">
        <v>1</v>
      </c>
      <c r="K9" s="338">
        <v>3</v>
      </c>
      <c r="L9" s="338">
        <v>0</v>
      </c>
      <c r="M9" s="338">
        <v>3</v>
      </c>
      <c r="N9" s="338">
        <v>7</v>
      </c>
      <c r="O9" s="338">
        <f t="shared" si="0"/>
        <v>25</v>
      </c>
      <c r="P9" s="338">
        <f t="shared" si="0"/>
        <v>22</v>
      </c>
      <c r="Q9" s="338">
        <f t="shared" si="1"/>
        <v>47</v>
      </c>
      <c r="R9" s="336"/>
      <c r="S9" s="336"/>
      <c r="T9" s="336"/>
    </row>
    <row r="10" spans="1:33" ht="18" customHeight="1">
      <c r="A10" s="841" t="s">
        <v>32</v>
      </c>
      <c r="B10" s="356" t="s">
        <v>203</v>
      </c>
      <c r="C10" s="338">
        <v>2</v>
      </c>
      <c r="D10" s="338">
        <v>0</v>
      </c>
      <c r="E10" s="338">
        <v>55</v>
      </c>
      <c r="F10" s="338">
        <v>66</v>
      </c>
      <c r="G10" s="338">
        <v>0</v>
      </c>
      <c r="H10" s="338">
        <v>0</v>
      </c>
      <c r="I10" s="338">
        <v>22</v>
      </c>
      <c r="J10" s="338">
        <v>2</v>
      </c>
      <c r="K10" s="338">
        <v>2</v>
      </c>
      <c r="L10" s="338">
        <v>0</v>
      </c>
      <c r="M10" s="338">
        <v>0</v>
      </c>
      <c r="N10" s="338">
        <v>0</v>
      </c>
      <c r="O10" s="338">
        <f t="shared" si="0"/>
        <v>81</v>
      </c>
      <c r="P10" s="338">
        <f t="shared" si="0"/>
        <v>68</v>
      </c>
      <c r="Q10" s="338">
        <f t="shared" si="1"/>
        <v>149</v>
      </c>
      <c r="R10" s="336"/>
    </row>
    <row r="11" spans="1:33" ht="18" customHeight="1">
      <c r="A11" s="841"/>
      <c r="B11" s="356" t="s">
        <v>204</v>
      </c>
      <c r="C11" s="338">
        <v>2</v>
      </c>
      <c r="D11" s="338">
        <v>0</v>
      </c>
      <c r="E11" s="338">
        <v>21</v>
      </c>
      <c r="F11" s="338">
        <v>11</v>
      </c>
      <c r="G11" s="338">
        <v>0</v>
      </c>
      <c r="H11" s="338">
        <v>0</v>
      </c>
      <c r="I11" s="338">
        <v>7</v>
      </c>
      <c r="J11" s="338">
        <v>0</v>
      </c>
      <c r="K11" s="338">
        <v>3</v>
      </c>
      <c r="L11" s="338">
        <v>0</v>
      </c>
      <c r="M11" s="338">
        <v>0</v>
      </c>
      <c r="N11" s="338">
        <v>0</v>
      </c>
      <c r="O11" s="338">
        <f t="shared" si="0"/>
        <v>33</v>
      </c>
      <c r="P11" s="338">
        <f t="shared" si="0"/>
        <v>11</v>
      </c>
      <c r="Q11" s="338">
        <f t="shared" si="1"/>
        <v>44</v>
      </c>
      <c r="R11" s="336"/>
      <c r="S11" s="336"/>
      <c r="T11" s="336"/>
    </row>
    <row r="12" spans="1:33" ht="18" customHeight="1">
      <c r="A12" s="841" t="s">
        <v>359</v>
      </c>
      <c r="B12" s="356" t="s">
        <v>203</v>
      </c>
      <c r="C12" s="338">
        <v>8</v>
      </c>
      <c r="D12" s="338">
        <v>17</v>
      </c>
      <c r="E12" s="338">
        <v>86</v>
      </c>
      <c r="F12" s="338">
        <v>57</v>
      </c>
      <c r="G12" s="338">
        <v>0</v>
      </c>
      <c r="H12" s="338">
        <v>0</v>
      </c>
      <c r="I12" s="338">
        <v>27</v>
      </c>
      <c r="J12" s="338">
        <v>4</v>
      </c>
      <c r="K12" s="338">
        <v>3</v>
      </c>
      <c r="L12" s="338">
        <v>0</v>
      </c>
      <c r="M12" s="338">
        <v>0</v>
      </c>
      <c r="N12" s="338">
        <v>0</v>
      </c>
      <c r="O12" s="338">
        <f t="shared" si="0"/>
        <v>124</v>
      </c>
      <c r="P12" s="338">
        <f t="shared" si="0"/>
        <v>78</v>
      </c>
      <c r="Q12" s="338">
        <f t="shared" si="1"/>
        <v>202</v>
      </c>
      <c r="R12" s="336"/>
    </row>
    <row r="13" spans="1:33" ht="18" customHeight="1">
      <c r="A13" s="841"/>
      <c r="B13" s="356" t="s">
        <v>204</v>
      </c>
      <c r="C13" s="338">
        <v>0</v>
      </c>
      <c r="D13" s="338">
        <v>0</v>
      </c>
      <c r="E13" s="338">
        <v>48</v>
      </c>
      <c r="F13" s="338">
        <v>34</v>
      </c>
      <c r="G13" s="338">
        <v>0</v>
      </c>
      <c r="H13" s="338">
        <v>0</v>
      </c>
      <c r="I13" s="338">
        <v>2</v>
      </c>
      <c r="J13" s="338">
        <v>0</v>
      </c>
      <c r="K13" s="338">
        <v>0</v>
      </c>
      <c r="L13" s="338">
        <v>0</v>
      </c>
      <c r="M13" s="338">
        <v>0</v>
      </c>
      <c r="N13" s="338">
        <v>0</v>
      </c>
      <c r="O13" s="338">
        <f t="shared" si="0"/>
        <v>50</v>
      </c>
      <c r="P13" s="338">
        <f t="shared" si="0"/>
        <v>34</v>
      </c>
      <c r="Q13" s="338">
        <f t="shared" si="1"/>
        <v>84</v>
      </c>
      <c r="R13" s="336"/>
      <c r="S13" s="336"/>
      <c r="T13" s="336"/>
    </row>
    <row r="14" spans="1:33" ht="18" customHeight="1">
      <c r="A14" s="841" t="s">
        <v>262</v>
      </c>
      <c r="B14" s="356" t="s">
        <v>203</v>
      </c>
      <c r="C14" s="338">
        <v>0</v>
      </c>
      <c r="D14" s="338">
        <v>0</v>
      </c>
      <c r="E14" s="338">
        <v>194</v>
      </c>
      <c r="F14" s="338">
        <v>150</v>
      </c>
      <c r="G14" s="338">
        <v>2</v>
      </c>
      <c r="H14" s="338">
        <v>0</v>
      </c>
      <c r="I14" s="338">
        <v>67</v>
      </c>
      <c r="J14" s="338">
        <v>29</v>
      </c>
      <c r="K14" s="338">
        <v>10</v>
      </c>
      <c r="L14" s="338">
        <v>3</v>
      </c>
      <c r="M14" s="338">
        <v>0</v>
      </c>
      <c r="N14" s="338">
        <v>0</v>
      </c>
      <c r="O14" s="338">
        <f t="shared" si="0"/>
        <v>273</v>
      </c>
      <c r="P14" s="338">
        <f t="shared" si="0"/>
        <v>182</v>
      </c>
      <c r="Q14" s="338">
        <f t="shared" si="1"/>
        <v>455</v>
      </c>
      <c r="R14" s="336"/>
    </row>
    <row r="15" spans="1:33" ht="18" customHeight="1">
      <c r="A15" s="841"/>
      <c r="B15" s="356" t="s">
        <v>204</v>
      </c>
      <c r="C15" s="338">
        <v>0</v>
      </c>
      <c r="D15" s="338">
        <v>0</v>
      </c>
      <c r="E15" s="338">
        <v>0</v>
      </c>
      <c r="F15" s="338">
        <v>0</v>
      </c>
      <c r="G15" s="338">
        <v>0</v>
      </c>
      <c r="H15" s="338">
        <v>0</v>
      </c>
      <c r="I15" s="338">
        <v>0</v>
      </c>
      <c r="J15" s="338">
        <v>0</v>
      </c>
      <c r="K15" s="338">
        <v>0</v>
      </c>
      <c r="L15" s="338">
        <v>0</v>
      </c>
      <c r="M15" s="338">
        <v>0</v>
      </c>
      <c r="N15" s="338">
        <v>0</v>
      </c>
      <c r="O15" s="338">
        <f t="shared" si="0"/>
        <v>0</v>
      </c>
      <c r="P15" s="338">
        <f t="shared" si="0"/>
        <v>0</v>
      </c>
      <c r="Q15" s="338">
        <f t="shared" si="1"/>
        <v>0</v>
      </c>
      <c r="R15" s="336"/>
      <c r="S15" s="336"/>
      <c r="T15" s="336"/>
    </row>
    <row r="16" spans="1:33" ht="18" customHeight="1">
      <c r="A16" s="925" t="s">
        <v>264</v>
      </c>
      <c r="B16" s="356" t="s">
        <v>203</v>
      </c>
      <c r="C16" s="338">
        <v>14</v>
      </c>
      <c r="D16" s="338">
        <v>0</v>
      </c>
      <c r="E16" s="338">
        <v>166</v>
      </c>
      <c r="F16" s="338">
        <v>124</v>
      </c>
      <c r="G16" s="338">
        <v>3</v>
      </c>
      <c r="H16" s="338">
        <v>0</v>
      </c>
      <c r="I16" s="338">
        <v>28</v>
      </c>
      <c r="J16" s="338">
        <v>3</v>
      </c>
      <c r="K16" s="338">
        <v>20</v>
      </c>
      <c r="L16" s="338">
        <v>0</v>
      </c>
      <c r="M16" s="338">
        <v>0</v>
      </c>
      <c r="N16" s="338">
        <v>0</v>
      </c>
      <c r="O16" s="338">
        <f t="shared" si="0"/>
        <v>231</v>
      </c>
      <c r="P16" s="338">
        <f t="shared" si="0"/>
        <v>127</v>
      </c>
      <c r="Q16" s="338">
        <f t="shared" si="1"/>
        <v>358</v>
      </c>
      <c r="R16" s="336"/>
    </row>
    <row r="17" spans="1:20" ht="18" customHeight="1">
      <c r="A17" s="925"/>
      <c r="B17" s="356" t="s">
        <v>204</v>
      </c>
      <c r="C17" s="338">
        <v>0</v>
      </c>
      <c r="D17" s="338">
        <v>0</v>
      </c>
      <c r="E17" s="338">
        <v>6</v>
      </c>
      <c r="F17" s="338">
        <v>11</v>
      </c>
      <c r="G17" s="338">
        <v>0</v>
      </c>
      <c r="H17" s="338">
        <v>0</v>
      </c>
      <c r="I17" s="338">
        <v>1</v>
      </c>
      <c r="J17" s="338">
        <v>0</v>
      </c>
      <c r="K17" s="338">
        <v>0</v>
      </c>
      <c r="L17" s="338">
        <v>0</v>
      </c>
      <c r="M17" s="338">
        <v>0</v>
      </c>
      <c r="N17" s="338">
        <v>0</v>
      </c>
      <c r="O17" s="338">
        <f t="shared" si="0"/>
        <v>7</v>
      </c>
      <c r="P17" s="338">
        <f t="shared" si="0"/>
        <v>11</v>
      </c>
      <c r="Q17" s="338">
        <f t="shared" si="1"/>
        <v>18</v>
      </c>
      <c r="R17" s="336"/>
      <c r="S17" s="336"/>
      <c r="T17" s="336"/>
    </row>
    <row r="18" spans="1:20" ht="18" customHeight="1">
      <c r="A18" s="841" t="s">
        <v>107</v>
      </c>
      <c r="B18" s="356" t="s">
        <v>203</v>
      </c>
      <c r="C18" s="338">
        <v>0</v>
      </c>
      <c r="D18" s="338">
        <v>0</v>
      </c>
      <c r="E18" s="338">
        <v>7</v>
      </c>
      <c r="F18" s="338">
        <v>0</v>
      </c>
      <c r="G18" s="338">
        <v>0</v>
      </c>
      <c r="H18" s="338">
        <v>0</v>
      </c>
      <c r="I18" s="338">
        <v>2</v>
      </c>
      <c r="J18" s="338">
        <v>0</v>
      </c>
      <c r="K18" s="338">
        <v>1</v>
      </c>
      <c r="L18" s="338">
        <v>0</v>
      </c>
      <c r="M18" s="338">
        <v>0</v>
      </c>
      <c r="N18" s="338">
        <v>0</v>
      </c>
      <c r="O18" s="338">
        <f t="shared" si="0"/>
        <v>10</v>
      </c>
      <c r="P18" s="338">
        <f t="shared" si="0"/>
        <v>0</v>
      </c>
      <c r="Q18" s="338">
        <f t="shared" si="1"/>
        <v>10</v>
      </c>
      <c r="R18" s="336"/>
    </row>
    <row r="19" spans="1:20" ht="18" customHeight="1">
      <c r="A19" s="841"/>
      <c r="B19" s="356" t="s">
        <v>204</v>
      </c>
      <c r="C19" s="338">
        <v>0</v>
      </c>
      <c r="D19" s="338">
        <v>0</v>
      </c>
      <c r="E19" s="338">
        <v>4</v>
      </c>
      <c r="F19" s="338">
        <v>0</v>
      </c>
      <c r="G19" s="338">
        <v>0</v>
      </c>
      <c r="H19" s="338">
        <v>0</v>
      </c>
      <c r="I19" s="338">
        <v>0</v>
      </c>
      <c r="J19" s="338">
        <v>0</v>
      </c>
      <c r="K19" s="338">
        <v>0</v>
      </c>
      <c r="L19" s="338">
        <v>0</v>
      </c>
      <c r="M19" s="338">
        <v>0</v>
      </c>
      <c r="N19" s="338">
        <v>0</v>
      </c>
      <c r="O19" s="338">
        <f t="shared" si="0"/>
        <v>4</v>
      </c>
      <c r="P19" s="338">
        <f t="shared" si="0"/>
        <v>0</v>
      </c>
      <c r="Q19" s="338">
        <f t="shared" si="1"/>
        <v>4</v>
      </c>
      <c r="R19" s="336"/>
      <c r="S19" s="336"/>
      <c r="T19" s="336"/>
    </row>
    <row r="20" spans="1:20" ht="18" customHeight="1">
      <c r="A20" s="841" t="s">
        <v>25</v>
      </c>
      <c r="B20" s="356" t="s">
        <v>203</v>
      </c>
      <c r="C20" s="338">
        <v>0</v>
      </c>
      <c r="D20" s="338">
        <v>6</v>
      </c>
      <c r="E20" s="338">
        <v>28</v>
      </c>
      <c r="F20" s="338">
        <v>33</v>
      </c>
      <c r="G20" s="338">
        <v>0</v>
      </c>
      <c r="H20" s="338">
        <v>0</v>
      </c>
      <c r="I20" s="338">
        <v>0</v>
      </c>
      <c r="J20" s="338">
        <v>0</v>
      </c>
      <c r="K20" s="338">
        <v>0</v>
      </c>
      <c r="L20" s="338">
        <v>0</v>
      </c>
      <c r="M20" s="338">
        <v>0</v>
      </c>
      <c r="N20" s="338">
        <v>0</v>
      </c>
      <c r="O20" s="338">
        <f t="shared" si="0"/>
        <v>28</v>
      </c>
      <c r="P20" s="338">
        <f t="shared" si="0"/>
        <v>39</v>
      </c>
      <c r="Q20" s="338">
        <f t="shared" si="1"/>
        <v>67</v>
      </c>
      <c r="R20" s="336"/>
    </row>
    <row r="21" spans="1:20" ht="18" customHeight="1">
      <c r="A21" s="841"/>
      <c r="B21" s="356" t="s">
        <v>204</v>
      </c>
      <c r="C21" s="338">
        <v>0</v>
      </c>
      <c r="D21" s="338">
        <v>0</v>
      </c>
      <c r="E21" s="338">
        <v>0</v>
      </c>
      <c r="F21" s="338">
        <v>6</v>
      </c>
      <c r="G21" s="338">
        <v>0</v>
      </c>
      <c r="H21" s="338">
        <v>0</v>
      </c>
      <c r="I21" s="338">
        <v>0</v>
      </c>
      <c r="J21" s="338">
        <v>0</v>
      </c>
      <c r="K21" s="338">
        <v>0</v>
      </c>
      <c r="L21" s="338">
        <v>0</v>
      </c>
      <c r="M21" s="338">
        <v>0</v>
      </c>
      <c r="N21" s="338">
        <v>0</v>
      </c>
      <c r="O21" s="338">
        <f t="shared" si="0"/>
        <v>0</v>
      </c>
      <c r="P21" s="338">
        <f t="shared" si="0"/>
        <v>6</v>
      </c>
      <c r="Q21" s="338">
        <f t="shared" si="1"/>
        <v>6</v>
      </c>
      <c r="R21" s="336"/>
      <c r="S21" s="336"/>
      <c r="T21" s="336"/>
    </row>
    <row r="22" spans="1:20" ht="18" customHeight="1">
      <c r="A22" s="841" t="s">
        <v>380</v>
      </c>
      <c r="B22" s="356" t="s">
        <v>203</v>
      </c>
      <c r="C22" s="338">
        <v>0</v>
      </c>
      <c r="D22" s="338">
        <v>0</v>
      </c>
      <c r="E22" s="338">
        <v>20</v>
      </c>
      <c r="F22" s="338">
        <v>23</v>
      </c>
      <c r="G22" s="338">
        <v>0</v>
      </c>
      <c r="H22" s="338">
        <v>0</v>
      </c>
      <c r="I22" s="338">
        <v>0</v>
      </c>
      <c r="J22" s="338">
        <v>0</v>
      </c>
      <c r="K22" s="338">
        <v>0</v>
      </c>
      <c r="L22" s="338">
        <v>0</v>
      </c>
      <c r="M22" s="338">
        <v>0</v>
      </c>
      <c r="N22" s="338">
        <v>0</v>
      </c>
      <c r="O22" s="338">
        <f t="shared" ref="O22:P27" si="2">SUM(C22,E22,G22,I22,K22,M22)</f>
        <v>20</v>
      </c>
      <c r="P22" s="338">
        <v>23</v>
      </c>
      <c r="Q22" s="338">
        <f t="shared" si="1"/>
        <v>43</v>
      </c>
      <c r="R22" s="336"/>
    </row>
    <row r="23" spans="1:20" ht="18" customHeight="1">
      <c r="A23" s="841"/>
      <c r="B23" s="356" t="s">
        <v>204</v>
      </c>
      <c r="C23" s="338">
        <v>0</v>
      </c>
      <c r="D23" s="338">
        <v>0</v>
      </c>
      <c r="E23" s="338">
        <v>0</v>
      </c>
      <c r="F23" s="338">
        <v>4</v>
      </c>
      <c r="G23" s="338">
        <v>0</v>
      </c>
      <c r="H23" s="338">
        <v>0</v>
      </c>
      <c r="I23" s="338">
        <v>0</v>
      </c>
      <c r="J23" s="338">
        <v>0</v>
      </c>
      <c r="K23" s="338">
        <v>0</v>
      </c>
      <c r="L23" s="338">
        <v>0</v>
      </c>
      <c r="M23" s="338">
        <v>0</v>
      </c>
      <c r="N23" s="338">
        <v>0</v>
      </c>
      <c r="O23" s="338">
        <f t="shared" si="2"/>
        <v>0</v>
      </c>
      <c r="P23" s="338">
        <f t="shared" si="2"/>
        <v>4</v>
      </c>
      <c r="Q23" s="338">
        <f t="shared" si="1"/>
        <v>4</v>
      </c>
      <c r="R23" s="336"/>
      <c r="S23" s="336"/>
      <c r="T23" s="336"/>
    </row>
    <row r="24" spans="1:20" ht="18" customHeight="1">
      <c r="A24" s="926" t="s">
        <v>36</v>
      </c>
      <c r="B24" s="356" t="s">
        <v>203</v>
      </c>
      <c r="C24" s="338">
        <v>0</v>
      </c>
      <c r="D24" s="338">
        <v>0</v>
      </c>
      <c r="E24" s="338">
        <v>33</v>
      </c>
      <c r="F24" s="338">
        <v>44</v>
      </c>
      <c r="G24" s="338">
        <v>0</v>
      </c>
      <c r="H24" s="338">
        <v>0</v>
      </c>
      <c r="I24" s="338">
        <v>0</v>
      </c>
      <c r="J24" s="338">
        <v>0</v>
      </c>
      <c r="K24" s="338">
        <v>0</v>
      </c>
      <c r="L24" s="338">
        <v>0</v>
      </c>
      <c r="M24" s="338">
        <v>0</v>
      </c>
      <c r="N24" s="338">
        <v>0</v>
      </c>
      <c r="O24" s="338">
        <f t="shared" si="2"/>
        <v>33</v>
      </c>
      <c r="P24" s="338">
        <f t="shared" si="2"/>
        <v>44</v>
      </c>
      <c r="Q24" s="338">
        <f t="shared" si="1"/>
        <v>77</v>
      </c>
      <c r="R24" s="336"/>
      <c r="S24" s="336"/>
      <c r="T24" s="336"/>
    </row>
    <row r="25" spans="1:20" ht="18" customHeight="1">
      <c r="A25" s="926"/>
      <c r="B25" s="356" t="s">
        <v>204</v>
      </c>
      <c r="C25" s="338">
        <v>0</v>
      </c>
      <c r="D25" s="338">
        <v>0</v>
      </c>
      <c r="E25" s="338">
        <v>0</v>
      </c>
      <c r="F25" s="338">
        <v>3</v>
      </c>
      <c r="G25" s="338">
        <v>0</v>
      </c>
      <c r="H25" s="338">
        <v>0</v>
      </c>
      <c r="I25" s="338">
        <v>0</v>
      </c>
      <c r="J25" s="338">
        <v>0</v>
      </c>
      <c r="K25" s="338">
        <v>0</v>
      </c>
      <c r="L25" s="338">
        <v>0</v>
      </c>
      <c r="M25" s="338">
        <v>0</v>
      </c>
      <c r="N25" s="338">
        <v>0</v>
      </c>
      <c r="O25" s="338">
        <f t="shared" si="2"/>
        <v>0</v>
      </c>
      <c r="P25" s="338">
        <f t="shared" si="2"/>
        <v>3</v>
      </c>
      <c r="Q25" s="338">
        <f t="shared" si="1"/>
        <v>3</v>
      </c>
      <c r="R25" s="336"/>
      <c r="S25" s="336"/>
      <c r="T25" s="336"/>
    </row>
    <row r="26" spans="1:20" ht="18" customHeight="1">
      <c r="A26" s="841" t="s">
        <v>26</v>
      </c>
      <c r="B26" s="356" t="s">
        <v>203</v>
      </c>
      <c r="C26" s="338">
        <v>0</v>
      </c>
      <c r="D26" s="338">
        <v>0</v>
      </c>
      <c r="E26" s="338">
        <v>12</v>
      </c>
      <c r="F26" s="338">
        <v>11</v>
      </c>
      <c r="G26" s="338">
        <v>0</v>
      </c>
      <c r="H26" s="338">
        <v>0</v>
      </c>
      <c r="I26" s="338">
        <v>1</v>
      </c>
      <c r="J26" s="338">
        <v>0</v>
      </c>
      <c r="K26" s="338">
        <v>1</v>
      </c>
      <c r="L26" s="338">
        <v>0</v>
      </c>
      <c r="M26" s="338">
        <v>0</v>
      </c>
      <c r="N26" s="338">
        <v>0</v>
      </c>
      <c r="O26" s="338">
        <f t="shared" si="2"/>
        <v>14</v>
      </c>
      <c r="P26" s="338">
        <f t="shared" si="2"/>
        <v>11</v>
      </c>
      <c r="Q26" s="338">
        <f t="shared" si="1"/>
        <v>25</v>
      </c>
      <c r="R26" s="336"/>
    </row>
    <row r="27" spans="1:20" ht="18" customHeight="1" thickBot="1">
      <c r="A27" s="927"/>
      <c r="B27" s="393" t="s">
        <v>204</v>
      </c>
      <c r="C27" s="391">
        <v>0</v>
      </c>
      <c r="D27" s="391">
        <v>0</v>
      </c>
      <c r="E27" s="391">
        <v>12</v>
      </c>
      <c r="F27" s="391">
        <v>6</v>
      </c>
      <c r="G27" s="391">
        <v>0</v>
      </c>
      <c r="H27" s="391">
        <v>0</v>
      </c>
      <c r="I27" s="391">
        <v>0</v>
      </c>
      <c r="J27" s="391">
        <v>0</v>
      </c>
      <c r="K27" s="391">
        <v>0</v>
      </c>
      <c r="L27" s="391">
        <v>0</v>
      </c>
      <c r="M27" s="391">
        <v>0</v>
      </c>
      <c r="N27" s="391">
        <v>0</v>
      </c>
      <c r="O27" s="391">
        <f t="shared" si="2"/>
        <v>12</v>
      </c>
      <c r="P27" s="391">
        <f t="shared" si="2"/>
        <v>6</v>
      </c>
      <c r="Q27" s="391">
        <f t="shared" si="1"/>
        <v>18</v>
      </c>
      <c r="R27" s="336"/>
      <c r="S27" s="336"/>
      <c r="T27" s="336"/>
    </row>
    <row r="28" spans="1:20" ht="18" customHeight="1">
      <c r="A28" s="864" t="s">
        <v>23</v>
      </c>
      <c r="B28" s="444" t="s">
        <v>203</v>
      </c>
      <c r="C28" s="335">
        <f>SUM(C6,C8,C10,C12,C14,C16,C18,C20,C22,C26)</f>
        <v>27</v>
      </c>
      <c r="D28" s="335">
        <f>D6+D12+D20</f>
        <v>24</v>
      </c>
      <c r="E28" s="335">
        <f>E6+E8+E10+E12+E14+E16+E18+E20+E22+E24+E26</f>
        <v>781</v>
      </c>
      <c r="F28" s="335">
        <f>F6+F8+F10+F12+F14+F16+F20+F22+F24+F26</f>
        <v>664</v>
      </c>
      <c r="G28" s="335">
        <f t="shared" ref="G28:N29" si="3">SUM(G6,G8,G10,G12,G14,G16,G18,G20,G22,G26)</f>
        <v>6</v>
      </c>
      <c r="H28" s="335">
        <f t="shared" si="3"/>
        <v>1</v>
      </c>
      <c r="I28" s="335">
        <f t="shared" si="3"/>
        <v>190</v>
      </c>
      <c r="J28" s="335">
        <f t="shared" si="3"/>
        <v>52</v>
      </c>
      <c r="K28" s="335">
        <f t="shared" si="3"/>
        <v>56</v>
      </c>
      <c r="L28" s="335">
        <f t="shared" si="3"/>
        <v>3</v>
      </c>
      <c r="M28" s="335">
        <f t="shared" si="3"/>
        <v>1</v>
      </c>
      <c r="N28" s="335">
        <f t="shared" si="3"/>
        <v>0</v>
      </c>
      <c r="O28" s="335">
        <f>O6+O8+O10+O12+O14+O16+O18+O20+O22+O24+O26</f>
        <v>1061</v>
      </c>
      <c r="P28" s="335">
        <f>P6+P8+P10+P12+P14+P16+P20+P22+P24+P26</f>
        <v>744</v>
      </c>
      <c r="Q28" s="335">
        <f>Q6+Q8+Q10+Q12+Q14+Q16+Q18+Q20+Q22+Q24+Q26</f>
        <v>1805</v>
      </c>
      <c r="R28" s="336"/>
    </row>
    <row r="29" spans="1:20" ht="18" customHeight="1">
      <c r="A29" s="878"/>
      <c r="B29" s="356" t="s">
        <v>204</v>
      </c>
      <c r="C29" s="338">
        <f>SUM(C7,C9,C11,C13,C15,C17,C19,C21,C23,C27)</f>
        <v>2</v>
      </c>
      <c r="D29" s="338">
        <v>0</v>
      </c>
      <c r="E29" s="338">
        <f>E7+E9+E11+E13+E17+E19+E27</f>
        <v>133</v>
      </c>
      <c r="F29" s="338">
        <f>F7+F9+F11+F13+F17+F21+F23+F25+F27</f>
        <v>99</v>
      </c>
      <c r="G29" s="338">
        <f t="shared" si="3"/>
        <v>0</v>
      </c>
      <c r="H29" s="338">
        <f t="shared" si="3"/>
        <v>0</v>
      </c>
      <c r="I29" s="338">
        <f t="shared" si="3"/>
        <v>14</v>
      </c>
      <c r="J29" s="338">
        <f t="shared" si="3"/>
        <v>1</v>
      </c>
      <c r="K29" s="338">
        <f t="shared" si="3"/>
        <v>6</v>
      </c>
      <c r="L29" s="338">
        <f t="shared" si="3"/>
        <v>0</v>
      </c>
      <c r="M29" s="338">
        <f t="shared" si="3"/>
        <v>3</v>
      </c>
      <c r="N29" s="338">
        <f t="shared" si="3"/>
        <v>7</v>
      </c>
      <c r="O29" s="338">
        <f>O7+O9+O11+O13+O17+O19+O27</f>
        <v>158</v>
      </c>
      <c r="P29" s="338">
        <f>P7+P9+P11+P13+P17+P21+P23+P25+P27</f>
        <v>107</v>
      </c>
      <c r="Q29" s="338">
        <f>Q7+Q9+Q11+Q13+Q17+Q19+Q21+Q23+Q25+Q27</f>
        <v>265</v>
      </c>
      <c r="R29" s="336"/>
      <c r="S29" s="336"/>
      <c r="T29" s="336"/>
    </row>
    <row r="30" spans="1:20" ht="18" customHeight="1" thickBot="1">
      <c r="A30" s="924"/>
      <c r="B30" s="451" t="s">
        <v>2</v>
      </c>
      <c r="C30" s="452">
        <f>SUM(C28:C29)</f>
        <v>29</v>
      </c>
      <c r="D30" s="452">
        <f t="shared" ref="D30:N30" si="4">SUM(D28:D29)</f>
        <v>24</v>
      </c>
      <c r="E30" s="452">
        <f>E28+E29</f>
        <v>914</v>
      </c>
      <c r="F30" s="452">
        <f t="shared" si="4"/>
        <v>763</v>
      </c>
      <c r="G30" s="452">
        <f t="shared" si="4"/>
        <v>6</v>
      </c>
      <c r="H30" s="452">
        <f t="shared" si="4"/>
        <v>1</v>
      </c>
      <c r="I30" s="452">
        <f t="shared" si="4"/>
        <v>204</v>
      </c>
      <c r="J30" s="452">
        <f t="shared" si="4"/>
        <v>53</v>
      </c>
      <c r="K30" s="452">
        <f t="shared" si="4"/>
        <v>62</v>
      </c>
      <c r="L30" s="452">
        <f t="shared" si="4"/>
        <v>3</v>
      </c>
      <c r="M30" s="452">
        <f t="shared" si="4"/>
        <v>4</v>
      </c>
      <c r="N30" s="452">
        <f t="shared" si="4"/>
        <v>7</v>
      </c>
      <c r="O30" s="452">
        <f>O28+O29</f>
        <v>1219</v>
      </c>
      <c r="P30" s="452">
        <f>P28+P29</f>
        <v>851</v>
      </c>
      <c r="Q30" s="452">
        <f>Q28+Q29</f>
        <v>2070</v>
      </c>
      <c r="R30" s="336"/>
    </row>
    <row r="31" spans="1:20" ht="15.75" thickTop="1"/>
    <row r="33" spans="2:2">
      <c r="B33" s="344"/>
    </row>
    <row r="34" spans="2:2">
      <c r="B34" s="344"/>
    </row>
    <row r="35" spans="2:2">
      <c r="B35" s="344"/>
    </row>
  </sheetData>
  <mergeCells count="23">
    <mergeCell ref="A14:A15"/>
    <mergeCell ref="A2:Q2"/>
    <mergeCell ref="A3:B3"/>
    <mergeCell ref="A4:A5"/>
    <mergeCell ref="B4:B5"/>
    <mergeCell ref="C4:D4"/>
    <mergeCell ref="E4:F4"/>
    <mergeCell ref="G4:H4"/>
    <mergeCell ref="I4:J4"/>
    <mergeCell ref="K4:L4"/>
    <mergeCell ref="M4:N4"/>
    <mergeCell ref="O4:Q4"/>
    <mergeCell ref="A6:A7"/>
    <mergeCell ref="A8:A9"/>
    <mergeCell ref="A10:A11"/>
    <mergeCell ref="A12:A13"/>
    <mergeCell ref="A28:A30"/>
    <mergeCell ref="A16:A17"/>
    <mergeCell ref="A18:A19"/>
    <mergeCell ref="A20:A21"/>
    <mergeCell ref="A22:A23"/>
    <mergeCell ref="A24:A25"/>
    <mergeCell ref="A26:A27"/>
  </mergeCells>
  <printOptions horizontalCentered="1"/>
  <pageMargins left="0.75" right="0.75" top="1" bottom="1" header="0.5" footer="0.5"/>
  <pageSetup paperSize="9" scale="75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E35"/>
  <sheetViews>
    <sheetView rightToLeft="1" view="pageBreakPreview" zoomScale="90" zoomScaleSheetLayoutView="90" workbookViewId="0">
      <selection activeCell="A8" sqref="A8:A9"/>
    </sheetView>
  </sheetViews>
  <sheetFormatPr defaultColWidth="9.140625" defaultRowHeight="15"/>
  <cols>
    <col min="1" max="1" width="26" style="147" customWidth="1"/>
    <col min="2" max="2" width="12.5703125" style="147" customWidth="1"/>
    <col min="3" max="3" width="7.7109375" style="147" customWidth="1"/>
    <col min="4" max="4" width="7.5703125" style="147" customWidth="1"/>
    <col min="5" max="5" width="8.85546875" style="147" customWidth="1"/>
    <col min="6" max="6" width="7.7109375" style="147" customWidth="1"/>
    <col min="7" max="7" width="7.42578125" style="147" customWidth="1"/>
    <col min="8" max="8" width="7" style="147" customWidth="1"/>
    <col min="9" max="9" width="7.42578125" style="147" customWidth="1"/>
    <col min="10" max="10" width="7.140625" style="147" customWidth="1"/>
    <col min="11" max="11" width="7.28515625" style="147" customWidth="1"/>
    <col min="12" max="12" width="8.85546875" style="147" customWidth="1"/>
    <col min="13" max="13" width="7.140625" style="147" customWidth="1"/>
    <col min="14" max="14" width="7.42578125" style="147" customWidth="1"/>
    <col min="15" max="17" width="8.85546875" style="147" customWidth="1"/>
    <col min="18" max="16384" width="9.140625" style="147"/>
  </cols>
  <sheetData>
    <row r="1" spans="1:31">
      <c r="A1" s="345"/>
      <c r="B1" s="345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</row>
    <row r="2" spans="1:31" s="330" customFormat="1" ht="20.25" customHeight="1">
      <c r="A2" s="858" t="s">
        <v>398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8"/>
      <c r="M2" s="858"/>
      <c r="N2" s="858"/>
      <c r="O2" s="858"/>
      <c r="P2" s="858"/>
      <c r="Q2" s="858"/>
    </row>
    <row r="3" spans="1:31" s="330" customFormat="1" ht="20.25" customHeight="1" thickBot="1">
      <c r="A3" s="859" t="s">
        <v>399</v>
      </c>
      <c r="B3" s="859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</row>
    <row r="4" spans="1:31" s="330" customFormat="1" ht="23.25" customHeight="1" thickTop="1">
      <c r="A4" s="867" t="s">
        <v>325</v>
      </c>
      <c r="B4" s="867" t="s">
        <v>196</v>
      </c>
      <c r="C4" s="863" t="s">
        <v>186</v>
      </c>
      <c r="D4" s="863"/>
      <c r="E4" s="863" t="s">
        <v>187</v>
      </c>
      <c r="F4" s="863"/>
      <c r="G4" s="863" t="s">
        <v>188</v>
      </c>
      <c r="H4" s="863"/>
      <c r="I4" s="863" t="s">
        <v>189</v>
      </c>
      <c r="J4" s="863"/>
      <c r="K4" s="863" t="s">
        <v>190</v>
      </c>
      <c r="L4" s="863"/>
      <c r="M4" s="863" t="s">
        <v>150</v>
      </c>
      <c r="N4" s="863"/>
      <c r="O4" s="863" t="s">
        <v>23</v>
      </c>
      <c r="P4" s="863"/>
      <c r="Q4" s="863"/>
    </row>
    <row r="5" spans="1:31" s="330" customFormat="1" ht="27.75" customHeight="1" thickBot="1">
      <c r="A5" s="868"/>
      <c r="B5" s="868"/>
      <c r="C5" s="347" t="s">
        <v>181</v>
      </c>
      <c r="D5" s="347" t="s">
        <v>316</v>
      </c>
      <c r="E5" s="347" t="s">
        <v>181</v>
      </c>
      <c r="F5" s="347" t="s">
        <v>316</v>
      </c>
      <c r="G5" s="347" t="s">
        <v>181</v>
      </c>
      <c r="H5" s="347" t="s">
        <v>316</v>
      </c>
      <c r="I5" s="347" t="s">
        <v>181</v>
      </c>
      <c r="J5" s="347" t="s">
        <v>316</v>
      </c>
      <c r="K5" s="347" t="s">
        <v>181</v>
      </c>
      <c r="L5" s="347" t="s">
        <v>316</v>
      </c>
      <c r="M5" s="347" t="s">
        <v>181</v>
      </c>
      <c r="N5" s="347" t="s">
        <v>316</v>
      </c>
      <c r="O5" s="347" t="s">
        <v>181</v>
      </c>
      <c r="P5" s="347" t="s">
        <v>316</v>
      </c>
      <c r="Q5" s="347" t="s">
        <v>2</v>
      </c>
    </row>
    <row r="6" spans="1:31" ht="18" customHeight="1">
      <c r="A6" s="878" t="s">
        <v>326</v>
      </c>
      <c r="B6" s="341" t="s">
        <v>203</v>
      </c>
      <c r="C6" s="292">
        <v>4</v>
      </c>
      <c r="D6" s="292">
        <v>10</v>
      </c>
      <c r="E6" s="292">
        <v>167</v>
      </c>
      <c r="F6" s="292">
        <v>161</v>
      </c>
      <c r="G6" s="292">
        <v>0</v>
      </c>
      <c r="H6" s="292">
        <v>1</v>
      </c>
      <c r="I6" s="292">
        <v>9</v>
      </c>
      <c r="J6" s="292">
        <v>5</v>
      </c>
      <c r="K6" s="292">
        <v>1</v>
      </c>
      <c r="L6" s="292">
        <v>0</v>
      </c>
      <c r="M6" s="292">
        <v>0</v>
      </c>
      <c r="N6" s="292">
        <v>0</v>
      </c>
      <c r="O6" s="292">
        <f>SUM(C6,E6,G6,I6,K6,M6)</f>
        <v>181</v>
      </c>
      <c r="P6" s="292">
        <f>SUM(D6,F6,H6,J6,L6,N6)</f>
        <v>177</v>
      </c>
      <c r="Q6" s="292">
        <f>SUM(O6:P6)</f>
        <v>358</v>
      </c>
    </row>
    <row r="7" spans="1:31" ht="18" customHeight="1">
      <c r="A7" s="910"/>
      <c r="B7" s="339" t="s">
        <v>204</v>
      </c>
      <c r="C7" s="295">
        <v>0</v>
      </c>
      <c r="D7" s="295">
        <v>0</v>
      </c>
      <c r="E7" s="295">
        <v>25</v>
      </c>
      <c r="F7" s="295">
        <v>13</v>
      </c>
      <c r="G7" s="295">
        <v>0</v>
      </c>
      <c r="H7" s="295">
        <v>0</v>
      </c>
      <c r="I7" s="295">
        <v>0</v>
      </c>
      <c r="J7" s="295">
        <v>0</v>
      </c>
      <c r="K7" s="295">
        <v>0</v>
      </c>
      <c r="L7" s="295">
        <v>0</v>
      </c>
      <c r="M7" s="295">
        <v>1</v>
      </c>
      <c r="N7" s="295">
        <v>3</v>
      </c>
      <c r="O7" s="295">
        <v>26</v>
      </c>
      <c r="P7" s="295">
        <f t="shared" ref="P7:P28" si="0">SUM(D7,F7,H7,J7,L7,N7)</f>
        <v>16</v>
      </c>
      <c r="Q7" s="295">
        <f t="shared" ref="Q7:Q28" si="1">SUM(O7:P7)</f>
        <v>42</v>
      </c>
    </row>
    <row r="8" spans="1:31" ht="18" customHeight="1">
      <c r="A8" s="841" t="s">
        <v>327</v>
      </c>
      <c r="B8" s="339" t="s">
        <v>203</v>
      </c>
      <c r="C8" s="295">
        <v>18</v>
      </c>
      <c r="D8" s="295">
        <v>7</v>
      </c>
      <c r="E8" s="295">
        <v>465</v>
      </c>
      <c r="F8" s="295">
        <v>379</v>
      </c>
      <c r="G8" s="295">
        <v>5</v>
      </c>
      <c r="H8" s="295">
        <v>0</v>
      </c>
      <c r="I8" s="295">
        <v>115</v>
      </c>
      <c r="J8" s="295">
        <v>37</v>
      </c>
      <c r="K8" s="295">
        <v>37</v>
      </c>
      <c r="L8" s="295">
        <v>3</v>
      </c>
      <c r="M8" s="295">
        <v>0</v>
      </c>
      <c r="N8" s="295">
        <v>0</v>
      </c>
      <c r="O8" s="295">
        <f t="shared" ref="O8:O28" si="2">SUM(C8,E8,G8,I8,K8,M8)</f>
        <v>640</v>
      </c>
      <c r="P8" s="295">
        <f t="shared" si="0"/>
        <v>426</v>
      </c>
      <c r="Q8" s="295">
        <f t="shared" si="1"/>
        <v>1066</v>
      </c>
    </row>
    <row r="9" spans="1:31" ht="18" customHeight="1">
      <c r="A9" s="841"/>
      <c r="B9" s="339" t="s">
        <v>204</v>
      </c>
      <c r="C9" s="295">
        <v>2</v>
      </c>
      <c r="D9" s="295">
        <v>0</v>
      </c>
      <c r="E9" s="295">
        <v>51</v>
      </c>
      <c r="F9" s="295">
        <v>60</v>
      </c>
      <c r="G9" s="295">
        <v>0</v>
      </c>
      <c r="H9" s="295">
        <v>0</v>
      </c>
      <c r="I9" s="295">
        <v>4</v>
      </c>
      <c r="J9" s="295">
        <v>1</v>
      </c>
      <c r="K9" s="295">
        <v>0</v>
      </c>
      <c r="L9" s="295">
        <v>0</v>
      </c>
      <c r="M9" s="295">
        <v>2</v>
      </c>
      <c r="N9" s="295">
        <v>0</v>
      </c>
      <c r="O9" s="295">
        <f t="shared" si="2"/>
        <v>59</v>
      </c>
      <c r="P9" s="295">
        <f t="shared" si="0"/>
        <v>61</v>
      </c>
      <c r="Q9" s="295">
        <f t="shared" si="1"/>
        <v>120</v>
      </c>
    </row>
    <row r="10" spans="1:31" ht="18" customHeight="1">
      <c r="A10" s="841" t="s">
        <v>400</v>
      </c>
      <c r="B10" s="339" t="s">
        <v>203</v>
      </c>
      <c r="C10" s="295">
        <v>0</v>
      </c>
      <c r="D10" s="295">
        <v>0</v>
      </c>
      <c r="E10" s="295">
        <v>4</v>
      </c>
      <c r="F10" s="295">
        <v>2</v>
      </c>
      <c r="G10" s="295">
        <v>0</v>
      </c>
      <c r="H10" s="295">
        <v>0</v>
      </c>
      <c r="I10" s="295">
        <v>0</v>
      </c>
      <c r="J10" s="295">
        <v>0</v>
      </c>
      <c r="K10" s="295">
        <v>0</v>
      </c>
      <c r="L10" s="295">
        <v>0</v>
      </c>
      <c r="M10" s="295">
        <v>0</v>
      </c>
      <c r="N10" s="295">
        <v>0</v>
      </c>
      <c r="O10" s="295">
        <f t="shared" si="2"/>
        <v>4</v>
      </c>
      <c r="P10" s="295">
        <f t="shared" si="0"/>
        <v>2</v>
      </c>
      <c r="Q10" s="295">
        <f t="shared" si="1"/>
        <v>6</v>
      </c>
    </row>
    <row r="11" spans="1:31" ht="18" customHeight="1">
      <c r="A11" s="841"/>
      <c r="B11" s="339" t="s">
        <v>204</v>
      </c>
      <c r="C11" s="295">
        <v>0</v>
      </c>
      <c r="D11" s="295">
        <v>0</v>
      </c>
      <c r="E11" s="295">
        <v>1</v>
      </c>
      <c r="F11" s="295">
        <v>1</v>
      </c>
      <c r="G11" s="295">
        <v>0</v>
      </c>
      <c r="H11" s="295">
        <v>0</v>
      </c>
      <c r="I11" s="295">
        <v>0</v>
      </c>
      <c r="J11" s="295">
        <v>0</v>
      </c>
      <c r="K11" s="295">
        <v>0</v>
      </c>
      <c r="L11" s="295">
        <v>0</v>
      </c>
      <c r="M11" s="295">
        <v>0</v>
      </c>
      <c r="N11" s="295">
        <v>0</v>
      </c>
      <c r="O11" s="295">
        <f t="shared" si="2"/>
        <v>1</v>
      </c>
      <c r="P11" s="295">
        <f t="shared" si="0"/>
        <v>1</v>
      </c>
      <c r="Q11" s="295">
        <f t="shared" si="1"/>
        <v>2</v>
      </c>
    </row>
    <row r="12" spans="1:31" ht="18" customHeight="1">
      <c r="A12" s="841" t="s">
        <v>208</v>
      </c>
      <c r="B12" s="339" t="s">
        <v>203</v>
      </c>
      <c r="C12" s="295">
        <v>0</v>
      </c>
      <c r="D12" s="295">
        <v>0</v>
      </c>
      <c r="E12" s="295">
        <v>0</v>
      </c>
      <c r="F12" s="295">
        <v>1</v>
      </c>
      <c r="G12" s="295">
        <v>0</v>
      </c>
      <c r="H12" s="295">
        <v>0</v>
      </c>
      <c r="I12" s="295">
        <v>0</v>
      </c>
      <c r="J12" s="295">
        <v>0</v>
      </c>
      <c r="K12" s="295">
        <v>0</v>
      </c>
      <c r="L12" s="295">
        <v>0</v>
      </c>
      <c r="M12" s="295">
        <v>0</v>
      </c>
      <c r="N12" s="295">
        <v>0</v>
      </c>
      <c r="O12" s="295">
        <f t="shared" si="2"/>
        <v>0</v>
      </c>
      <c r="P12" s="295">
        <f t="shared" si="0"/>
        <v>1</v>
      </c>
      <c r="Q12" s="295">
        <f t="shared" si="1"/>
        <v>1</v>
      </c>
    </row>
    <row r="13" spans="1:31" ht="18" customHeight="1">
      <c r="A13" s="841"/>
      <c r="B13" s="339" t="s">
        <v>204</v>
      </c>
      <c r="C13" s="295">
        <v>0</v>
      </c>
      <c r="D13" s="295">
        <v>0</v>
      </c>
      <c r="E13" s="295">
        <v>0</v>
      </c>
      <c r="F13" s="295">
        <v>0</v>
      </c>
      <c r="G13" s="295">
        <v>0</v>
      </c>
      <c r="H13" s="295">
        <v>0</v>
      </c>
      <c r="I13" s="295">
        <v>0</v>
      </c>
      <c r="J13" s="295">
        <v>0</v>
      </c>
      <c r="K13" s="295">
        <v>0</v>
      </c>
      <c r="L13" s="295">
        <v>0</v>
      </c>
      <c r="M13" s="295">
        <v>0</v>
      </c>
      <c r="N13" s="295">
        <v>0</v>
      </c>
      <c r="O13" s="295">
        <f t="shared" si="2"/>
        <v>0</v>
      </c>
      <c r="P13" s="295">
        <f t="shared" si="0"/>
        <v>0</v>
      </c>
      <c r="Q13" s="295">
        <f t="shared" si="1"/>
        <v>0</v>
      </c>
    </row>
    <row r="14" spans="1:31" ht="18" customHeight="1">
      <c r="A14" s="841" t="s">
        <v>401</v>
      </c>
      <c r="B14" s="339" t="s">
        <v>203</v>
      </c>
      <c r="C14" s="295">
        <v>1</v>
      </c>
      <c r="D14" s="295">
        <v>2</v>
      </c>
      <c r="E14" s="295">
        <v>1</v>
      </c>
      <c r="F14" s="295">
        <v>2</v>
      </c>
      <c r="G14" s="295">
        <v>0</v>
      </c>
      <c r="H14" s="295">
        <v>0</v>
      </c>
      <c r="I14" s="295">
        <v>0</v>
      </c>
      <c r="J14" s="295">
        <v>0</v>
      </c>
      <c r="K14" s="295">
        <v>0</v>
      </c>
      <c r="L14" s="295">
        <v>0</v>
      </c>
      <c r="M14" s="295">
        <v>0</v>
      </c>
      <c r="N14" s="295">
        <v>0</v>
      </c>
      <c r="O14" s="295">
        <f t="shared" si="2"/>
        <v>2</v>
      </c>
      <c r="P14" s="295">
        <f t="shared" si="0"/>
        <v>4</v>
      </c>
      <c r="Q14" s="295">
        <f t="shared" si="1"/>
        <v>6</v>
      </c>
    </row>
    <row r="15" spans="1:31" ht="18" customHeight="1">
      <c r="A15" s="841"/>
      <c r="B15" s="339" t="s">
        <v>204</v>
      </c>
      <c r="C15" s="295">
        <v>0</v>
      </c>
      <c r="D15" s="295">
        <v>0</v>
      </c>
      <c r="E15" s="295">
        <v>0</v>
      </c>
      <c r="F15" s="295">
        <v>0</v>
      </c>
      <c r="G15" s="295">
        <v>0</v>
      </c>
      <c r="H15" s="295">
        <v>0</v>
      </c>
      <c r="I15" s="295">
        <v>0</v>
      </c>
      <c r="J15" s="295">
        <v>0</v>
      </c>
      <c r="K15" s="295">
        <v>0</v>
      </c>
      <c r="L15" s="295">
        <v>0</v>
      </c>
      <c r="M15" s="295">
        <v>0</v>
      </c>
      <c r="N15" s="295">
        <v>0</v>
      </c>
      <c r="O15" s="295">
        <f t="shared" si="2"/>
        <v>0</v>
      </c>
      <c r="P15" s="295">
        <f t="shared" si="0"/>
        <v>0</v>
      </c>
      <c r="Q15" s="295">
        <f t="shared" si="1"/>
        <v>0</v>
      </c>
    </row>
    <row r="16" spans="1:31" s="453" customFormat="1" ht="18" customHeight="1">
      <c r="A16" s="841" t="s">
        <v>329</v>
      </c>
      <c r="B16" s="339" t="s">
        <v>203</v>
      </c>
      <c r="C16" s="295">
        <v>4</v>
      </c>
      <c r="D16" s="295">
        <v>5</v>
      </c>
      <c r="E16" s="295">
        <v>140</v>
      </c>
      <c r="F16" s="295">
        <v>116</v>
      </c>
      <c r="G16" s="295">
        <v>1</v>
      </c>
      <c r="H16" s="295">
        <v>0</v>
      </c>
      <c r="I16" s="295">
        <v>63</v>
      </c>
      <c r="J16" s="295">
        <v>10</v>
      </c>
      <c r="K16" s="295">
        <v>18</v>
      </c>
      <c r="L16" s="295">
        <v>0</v>
      </c>
      <c r="M16" s="295">
        <v>1</v>
      </c>
      <c r="N16" s="295">
        <v>0</v>
      </c>
      <c r="O16" s="295">
        <f t="shared" si="2"/>
        <v>227</v>
      </c>
      <c r="P16" s="295">
        <f t="shared" si="0"/>
        <v>131</v>
      </c>
      <c r="Q16" s="295">
        <f t="shared" si="1"/>
        <v>358</v>
      </c>
    </row>
    <row r="17" spans="1:17" ht="17.25" customHeight="1">
      <c r="A17" s="841"/>
      <c r="B17" s="339" t="s">
        <v>204</v>
      </c>
      <c r="C17" s="295">
        <v>0</v>
      </c>
      <c r="D17" s="295">
        <v>0</v>
      </c>
      <c r="E17" s="295">
        <v>56</v>
      </c>
      <c r="F17" s="295">
        <v>25</v>
      </c>
      <c r="G17" s="295">
        <v>0</v>
      </c>
      <c r="H17" s="295">
        <v>0</v>
      </c>
      <c r="I17" s="295">
        <v>10</v>
      </c>
      <c r="J17" s="295">
        <v>0</v>
      </c>
      <c r="K17" s="295">
        <v>6</v>
      </c>
      <c r="L17" s="295">
        <v>0</v>
      </c>
      <c r="M17" s="295">
        <v>0</v>
      </c>
      <c r="N17" s="295">
        <v>4</v>
      </c>
      <c r="O17" s="295">
        <f t="shared" si="2"/>
        <v>72</v>
      </c>
      <c r="P17" s="295">
        <f t="shared" si="0"/>
        <v>29</v>
      </c>
      <c r="Q17" s="295">
        <f t="shared" si="1"/>
        <v>101</v>
      </c>
    </row>
    <row r="18" spans="1:17" ht="18" customHeight="1">
      <c r="A18" s="841" t="s">
        <v>211</v>
      </c>
      <c r="B18" s="339" t="s">
        <v>203</v>
      </c>
      <c r="C18" s="295">
        <v>0</v>
      </c>
      <c r="D18" s="295">
        <v>0</v>
      </c>
      <c r="E18" s="295">
        <v>0</v>
      </c>
      <c r="F18" s="295">
        <v>0</v>
      </c>
      <c r="G18" s="295">
        <v>0</v>
      </c>
      <c r="H18" s="295">
        <v>0</v>
      </c>
      <c r="I18" s="295">
        <v>1</v>
      </c>
      <c r="J18" s="295">
        <v>0</v>
      </c>
      <c r="K18" s="295">
        <v>0</v>
      </c>
      <c r="L18" s="295">
        <v>0</v>
      </c>
      <c r="M18" s="295">
        <v>0</v>
      </c>
      <c r="N18" s="295">
        <v>0</v>
      </c>
      <c r="O18" s="295">
        <f t="shared" si="2"/>
        <v>1</v>
      </c>
      <c r="P18" s="295">
        <f t="shared" si="0"/>
        <v>0</v>
      </c>
      <c r="Q18" s="295">
        <f t="shared" si="1"/>
        <v>1</v>
      </c>
    </row>
    <row r="19" spans="1:17" ht="18" customHeight="1">
      <c r="A19" s="841"/>
      <c r="B19" s="339" t="s">
        <v>204</v>
      </c>
      <c r="C19" s="295">
        <v>0</v>
      </c>
      <c r="D19" s="295">
        <v>0</v>
      </c>
      <c r="E19" s="295">
        <v>0</v>
      </c>
      <c r="F19" s="295">
        <v>0</v>
      </c>
      <c r="G19" s="295">
        <v>0</v>
      </c>
      <c r="H19" s="295">
        <v>0</v>
      </c>
      <c r="I19" s="295">
        <v>0</v>
      </c>
      <c r="J19" s="295">
        <v>0</v>
      </c>
      <c r="K19" s="295">
        <v>0</v>
      </c>
      <c r="L19" s="295">
        <v>0</v>
      </c>
      <c r="M19" s="295">
        <v>0</v>
      </c>
      <c r="N19" s="295">
        <v>0</v>
      </c>
      <c r="O19" s="295">
        <f t="shared" si="2"/>
        <v>0</v>
      </c>
      <c r="P19" s="295">
        <f t="shared" si="0"/>
        <v>0</v>
      </c>
      <c r="Q19" s="295">
        <f t="shared" si="1"/>
        <v>0</v>
      </c>
    </row>
    <row r="20" spans="1:17" ht="18" customHeight="1">
      <c r="A20" s="841" t="s">
        <v>215</v>
      </c>
      <c r="B20" s="339" t="s">
        <v>203</v>
      </c>
      <c r="C20" s="295">
        <v>0</v>
      </c>
      <c r="D20" s="295">
        <v>0</v>
      </c>
      <c r="E20" s="295">
        <v>0</v>
      </c>
      <c r="F20" s="295">
        <v>2</v>
      </c>
      <c r="G20" s="295">
        <v>0</v>
      </c>
      <c r="H20" s="295">
        <v>0</v>
      </c>
      <c r="I20" s="295">
        <v>2</v>
      </c>
      <c r="J20" s="295">
        <v>0</v>
      </c>
      <c r="K20" s="295">
        <v>0</v>
      </c>
      <c r="L20" s="295">
        <v>0</v>
      </c>
      <c r="M20" s="295">
        <v>0</v>
      </c>
      <c r="N20" s="295">
        <v>0</v>
      </c>
      <c r="O20" s="295">
        <f t="shared" si="2"/>
        <v>2</v>
      </c>
      <c r="P20" s="295">
        <f t="shared" si="0"/>
        <v>2</v>
      </c>
      <c r="Q20" s="295">
        <f t="shared" si="1"/>
        <v>4</v>
      </c>
    </row>
    <row r="21" spans="1:17" ht="18" customHeight="1">
      <c r="A21" s="841"/>
      <c r="B21" s="339" t="s">
        <v>204</v>
      </c>
      <c r="C21" s="295">
        <v>0</v>
      </c>
      <c r="D21" s="295">
        <v>0</v>
      </c>
      <c r="E21" s="295">
        <v>0</v>
      </c>
      <c r="F21" s="295">
        <v>0</v>
      </c>
      <c r="G21" s="295">
        <v>0</v>
      </c>
      <c r="H21" s="295">
        <v>0</v>
      </c>
      <c r="I21" s="295">
        <v>0</v>
      </c>
      <c r="J21" s="295">
        <v>0</v>
      </c>
      <c r="K21" s="295">
        <v>0</v>
      </c>
      <c r="L21" s="295">
        <v>0</v>
      </c>
      <c r="M21" s="295">
        <v>0</v>
      </c>
      <c r="N21" s="295">
        <v>0</v>
      </c>
      <c r="O21" s="295">
        <f t="shared" si="2"/>
        <v>0</v>
      </c>
      <c r="P21" s="295">
        <f t="shared" si="0"/>
        <v>0</v>
      </c>
      <c r="Q21" s="295">
        <f t="shared" si="1"/>
        <v>0</v>
      </c>
    </row>
    <row r="22" spans="1:17" s="454" customFormat="1" ht="18" customHeight="1">
      <c r="A22" s="841" t="s">
        <v>201</v>
      </c>
      <c r="B22" s="339" t="s">
        <v>402</v>
      </c>
      <c r="C22" s="295">
        <v>0</v>
      </c>
      <c r="D22" s="295">
        <v>0</v>
      </c>
      <c r="E22" s="295">
        <v>3</v>
      </c>
      <c r="F22" s="295">
        <v>1</v>
      </c>
      <c r="G22" s="295">
        <v>0</v>
      </c>
      <c r="H22" s="295">
        <v>0</v>
      </c>
      <c r="I22" s="295">
        <v>0</v>
      </c>
      <c r="J22" s="295">
        <v>0</v>
      </c>
      <c r="K22" s="295">
        <v>0</v>
      </c>
      <c r="L22" s="295">
        <v>0</v>
      </c>
      <c r="M22" s="295">
        <v>0</v>
      </c>
      <c r="N22" s="295">
        <v>0</v>
      </c>
      <c r="O22" s="295">
        <f t="shared" si="2"/>
        <v>3</v>
      </c>
      <c r="P22" s="295">
        <f t="shared" si="0"/>
        <v>1</v>
      </c>
      <c r="Q22" s="295">
        <f t="shared" si="1"/>
        <v>4</v>
      </c>
    </row>
    <row r="23" spans="1:17" s="453" customFormat="1" ht="18" customHeight="1">
      <c r="A23" s="841"/>
      <c r="B23" s="339" t="s">
        <v>403</v>
      </c>
      <c r="C23" s="295">
        <v>0</v>
      </c>
      <c r="D23" s="295">
        <v>0</v>
      </c>
      <c r="E23" s="295">
        <v>0</v>
      </c>
      <c r="F23" s="295">
        <v>0</v>
      </c>
      <c r="G23" s="295">
        <v>0</v>
      </c>
      <c r="H23" s="295">
        <v>0</v>
      </c>
      <c r="I23" s="295">
        <v>0</v>
      </c>
      <c r="J23" s="295">
        <v>0</v>
      </c>
      <c r="K23" s="295">
        <v>0</v>
      </c>
      <c r="L23" s="295">
        <v>0</v>
      </c>
      <c r="M23" s="295">
        <v>0</v>
      </c>
      <c r="N23" s="295">
        <v>0</v>
      </c>
      <c r="O23" s="295">
        <v>0</v>
      </c>
      <c r="P23" s="295">
        <f t="shared" si="0"/>
        <v>0</v>
      </c>
      <c r="Q23" s="295">
        <f t="shared" si="1"/>
        <v>0</v>
      </c>
    </row>
    <row r="24" spans="1:17" s="455" customFormat="1" ht="18" customHeight="1">
      <c r="A24" s="866" t="s">
        <v>404</v>
      </c>
      <c r="B24" s="339" t="s">
        <v>402</v>
      </c>
      <c r="C24" s="295">
        <v>0</v>
      </c>
      <c r="D24" s="295">
        <v>0</v>
      </c>
      <c r="E24" s="295">
        <v>1</v>
      </c>
      <c r="F24" s="295">
        <v>0</v>
      </c>
      <c r="G24" s="295">
        <v>0</v>
      </c>
      <c r="H24" s="295">
        <v>0</v>
      </c>
      <c r="I24" s="295">
        <v>0</v>
      </c>
      <c r="J24" s="295">
        <v>0</v>
      </c>
      <c r="K24" s="295">
        <v>0</v>
      </c>
      <c r="L24" s="295">
        <v>0</v>
      </c>
      <c r="M24" s="295">
        <v>0</v>
      </c>
      <c r="N24" s="295">
        <v>0</v>
      </c>
      <c r="O24" s="295">
        <v>1</v>
      </c>
      <c r="P24" s="295">
        <f t="shared" si="0"/>
        <v>0</v>
      </c>
      <c r="Q24" s="295">
        <f t="shared" si="1"/>
        <v>1</v>
      </c>
    </row>
    <row r="25" spans="1:17" s="453" customFormat="1" ht="18" customHeight="1" thickBot="1">
      <c r="A25" s="878"/>
      <c r="B25" s="456" t="s">
        <v>204</v>
      </c>
      <c r="C25" s="299">
        <v>0</v>
      </c>
      <c r="D25" s="299">
        <v>0</v>
      </c>
      <c r="E25" s="299">
        <v>0</v>
      </c>
      <c r="F25" s="299">
        <v>0</v>
      </c>
      <c r="G25" s="299">
        <v>0</v>
      </c>
      <c r="H25" s="299">
        <v>0</v>
      </c>
      <c r="I25" s="299">
        <v>0</v>
      </c>
      <c r="J25" s="299">
        <v>0</v>
      </c>
      <c r="K25" s="299">
        <v>0</v>
      </c>
      <c r="L25" s="299">
        <v>0</v>
      </c>
      <c r="M25" s="299">
        <v>0</v>
      </c>
      <c r="N25" s="299">
        <v>0</v>
      </c>
      <c r="O25" s="299">
        <v>0</v>
      </c>
      <c r="P25" s="299">
        <v>0</v>
      </c>
      <c r="Q25" s="299">
        <v>0</v>
      </c>
    </row>
    <row r="26" spans="1:17" ht="18" customHeight="1">
      <c r="A26" s="840" t="s">
        <v>23</v>
      </c>
      <c r="B26" s="333" t="s">
        <v>203</v>
      </c>
      <c r="C26" s="291">
        <f>SUM(C6,C8,C10,C12,C14,C16,C18,C20)</f>
        <v>27</v>
      </c>
      <c r="D26" s="291">
        <f t="shared" ref="D26:N27" si="3">SUM(D6,D8,D10,D12,D14,D16,D18,D20)</f>
        <v>24</v>
      </c>
      <c r="E26" s="291">
        <f>E6+E8+E10+E14+E16+E22+E24</f>
        <v>781</v>
      </c>
      <c r="F26" s="291">
        <v>664</v>
      </c>
      <c r="G26" s="291">
        <f t="shared" si="3"/>
        <v>6</v>
      </c>
      <c r="H26" s="291">
        <f t="shared" si="3"/>
        <v>1</v>
      </c>
      <c r="I26" s="291">
        <f t="shared" si="3"/>
        <v>190</v>
      </c>
      <c r="J26" s="291">
        <f t="shared" si="3"/>
        <v>52</v>
      </c>
      <c r="K26" s="291">
        <f t="shared" si="3"/>
        <v>56</v>
      </c>
      <c r="L26" s="291">
        <f t="shared" si="3"/>
        <v>3</v>
      </c>
      <c r="M26" s="291">
        <f t="shared" si="3"/>
        <v>1</v>
      </c>
      <c r="N26" s="291">
        <f t="shared" si="3"/>
        <v>0</v>
      </c>
      <c r="O26" s="291">
        <f t="shared" si="2"/>
        <v>1061</v>
      </c>
      <c r="P26" s="291">
        <f t="shared" si="0"/>
        <v>744</v>
      </c>
      <c r="Q26" s="291">
        <f t="shared" si="1"/>
        <v>1805</v>
      </c>
    </row>
    <row r="27" spans="1:17" ht="18" customHeight="1">
      <c r="A27" s="841"/>
      <c r="B27" s="339" t="s">
        <v>204</v>
      </c>
      <c r="C27" s="295">
        <f>SUM(C7,C9,C11,C13,C15,C17,C19,C21)</f>
        <v>2</v>
      </c>
      <c r="D27" s="295">
        <f t="shared" si="3"/>
        <v>0</v>
      </c>
      <c r="E27" s="295">
        <f>E7+E9+E11+E17</f>
        <v>133</v>
      </c>
      <c r="F27" s="295">
        <f t="shared" si="3"/>
        <v>99</v>
      </c>
      <c r="G27" s="295">
        <f t="shared" si="3"/>
        <v>0</v>
      </c>
      <c r="H27" s="295">
        <f t="shared" si="3"/>
        <v>0</v>
      </c>
      <c r="I27" s="295">
        <f t="shared" si="3"/>
        <v>14</v>
      </c>
      <c r="J27" s="295">
        <f t="shared" si="3"/>
        <v>1</v>
      </c>
      <c r="K27" s="295">
        <f t="shared" si="3"/>
        <v>6</v>
      </c>
      <c r="L27" s="295">
        <f t="shared" si="3"/>
        <v>0</v>
      </c>
      <c r="M27" s="295">
        <f t="shared" si="3"/>
        <v>3</v>
      </c>
      <c r="N27" s="295">
        <f t="shared" si="3"/>
        <v>7</v>
      </c>
      <c r="O27" s="295">
        <f t="shared" si="2"/>
        <v>158</v>
      </c>
      <c r="P27" s="295">
        <f t="shared" si="0"/>
        <v>107</v>
      </c>
      <c r="Q27" s="295">
        <f t="shared" si="1"/>
        <v>265</v>
      </c>
    </row>
    <row r="28" spans="1:17" ht="18" customHeight="1" thickBot="1">
      <c r="A28" s="842"/>
      <c r="B28" s="342" t="s">
        <v>2</v>
      </c>
      <c r="C28" s="348">
        <f>SUM(C26:C27)</f>
        <v>29</v>
      </c>
      <c r="D28" s="348">
        <f t="shared" ref="D28:N28" si="4">SUM(D26:D27)</f>
        <v>24</v>
      </c>
      <c r="E28" s="348">
        <f>E26+E27</f>
        <v>914</v>
      </c>
      <c r="F28" s="348">
        <f t="shared" si="4"/>
        <v>763</v>
      </c>
      <c r="G28" s="348">
        <f t="shared" si="4"/>
        <v>6</v>
      </c>
      <c r="H28" s="348">
        <f t="shared" si="4"/>
        <v>1</v>
      </c>
      <c r="I28" s="348">
        <f t="shared" si="4"/>
        <v>204</v>
      </c>
      <c r="J28" s="348">
        <f t="shared" si="4"/>
        <v>53</v>
      </c>
      <c r="K28" s="348">
        <f t="shared" si="4"/>
        <v>62</v>
      </c>
      <c r="L28" s="348">
        <f t="shared" si="4"/>
        <v>3</v>
      </c>
      <c r="M28" s="348">
        <f t="shared" si="4"/>
        <v>4</v>
      </c>
      <c r="N28" s="348">
        <f t="shared" si="4"/>
        <v>7</v>
      </c>
      <c r="O28" s="348">
        <f t="shared" si="2"/>
        <v>1219</v>
      </c>
      <c r="P28" s="348">
        <f t="shared" si="0"/>
        <v>851</v>
      </c>
      <c r="Q28" s="348">
        <f t="shared" si="1"/>
        <v>2070</v>
      </c>
    </row>
    <row r="29" spans="1:17" ht="15.75" thickTop="1"/>
    <row r="33" spans="2:2">
      <c r="B33" s="349"/>
    </row>
    <row r="34" spans="2:2">
      <c r="B34" s="349"/>
    </row>
    <row r="35" spans="2:2">
      <c r="B35" s="349"/>
    </row>
  </sheetData>
  <mergeCells count="22">
    <mergeCell ref="A2:Q2"/>
    <mergeCell ref="A3:B3"/>
    <mergeCell ref="A4:A5"/>
    <mergeCell ref="B4:B5"/>
    <mergeCell ref="C4:D4"/>
    <mergeCell ref="E4:F4"/>
    <mergeCell ref="G4:H4"/>
    <mergeCell ref="I4:J4"/>
    <mergeCell ref="K4:L4"/>
    <mergeCell ref="M4:N4"/>
    <mergeCell ref="A26:A28"/>
    <mergeCell ref="O4:Q4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</mergeCells>
  <printOptions horizontalCentered="1"/>
  <pageMargins left="0.75" right="0.75" top="1" bottom="1" header="0.5" footer="0.5"/>
  <pageSetup paperSize="9" scale="8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19"/>
  <sheetViews>
    <sheetView rightToLeft="1" view="pageBreakPreview" zoomScaleSheetLayoutView="100" workbookViewId="0">
      <selection activeCell="A8" sqref="A8"/>
    </sheetView>
  </sheetViews>
  <sheetFormatPr defaultColWidth="9.140625" defaultRowHeight="15.75"/>
  <cols>
    <col min="1" max="4" width="24" style="125" customWidth="1"/>
    <col min="5" max="5" width="5.140625" style="125" customWidth="1"/>
    <col min="6" max="16384" width="9.140625" style="125"/>
  </cols>
  <sheetData>
    <row r="1" spans="1:7" ht="18" customHeight="1">
      <c r="A1" s="350"/>
      <c r="B1" s="351"/>
      <c r="C1" s="351"/>
      <c r="D1" s="351"/>
      <c r="E1" s="351"/>
      <c r="F1" s="293"/>
      <c r="G1" s="293"/>
    </row>
    <row r="2" spans="1:7" ht="22.5" customHeight="1">
      <c r="A2" s="858" t="s">
        <v>405</v>
      </c>
      <c r="B2" s="858"/>
      <c r="C2" s="858"/>
      <c r="D2" s="858"/>
    </row>
    <row r="3" spans="1:7" ht="24" customHeight="1" thickBot="1">
      <c r="A3" s="352" t="s">
        <v>406</v>
      </c>
      <c r="B3" s="352"/>
      <c r="C3" s="352"/>
      <c r="D3" s="352"/>
    </row>
    <row r="4" spans="1:7" s="330" customFormat="1" ht="21" customHeight="1" thickTop="1">
      <c r="A4" s="895" t="s">
        <v>24</v>
      </c>
      <c r="B4" s="873" t="s">
        <v>332</v>
      </c>
      <c r="C4" s="873"/>
      <c r="D4" s="873"/>
    </row>
    <row r="5" spans="1:7" s="330" customFormat="1" ht="21" customHeight="1" thickBot="1">
      <c r="A5" s="896"/>
      <c r="B5" s="369" t="s">
        <v>312</v>
      </c>
      <c r="C5" s="369" t="s">
        <v>316</v>
      </c>
      <c r="D5" s="369" t="s">
        <v>23</v>
      </c>
    </row>
    <row r="6" spans="1:7" s="330" customFormat="1" ht="21" customHeight="1">
      <c r="A6" s="457" t="s">
        <v>99</v>
      </c>
      <c r="B6" s="458">
        <v>50</v>
      </c>
      <c r="C6" s="458">
        <v>12</v>
      </c>
      <c r="D6" s="458">
        <f>C6+B6</f>
        <v>62</v>
      </c>
    </row>
    <row r="7" spans="1:7" ht="19.5" customHeight="1">
      <c r="A7" s="356" t="s">
        <v>348</v>
      </c>
      <c r="B7" s="295">
        <v>81</v>
      </c>
      <c r="C7" s="295">
        <v>28</v>
      </c>
      <c r="D7" s="295">
        <f>SUM(B7:C7)</f>
        <v>109</v>
      </c>
    </row>
    <row r="8" spans="1:7" ht="19.5" customHeight="1">
      <c r="A8" s="356" t="s">
        <v>385</v>
      </c>
      <c r="B8" s="295">
        <v>48</v>
      </c>
      <c r="C8" s="295">
        <v>17</v>
      </c>
      <c r="D8" s="295">
        <f>SUM(B8:C8)</f>
        <v>65</v>
      </c>
    </row>
    <row r="9" spans="1:7" ht="19.5" customHeight="1">
      <c r="A9" s="459" t="s">
        <v>359</v>
      </c>
      <c r="B9" s="295">
        <v>60</v>
      </c>
      <c r="C9" s="295">
        <v>17</v>
      </c>
      <c r="D9" s="295">
        <f t="shared" ref="D9:D16" si="0">SUM(B9:C9)</f>
        <v>77</v>
      </c>
    </row>
    <row r="10" spans="1:7" ht="19.5" customHeight="1">
      <c r="A10" s="356" t="s">
        <v>37</v>
      </c>
      <c r="B10" s="295">
        <v>178</v>
      </c>
      <c r="C10" s="295">
        <v>74</v>
      </c>
      <c r="D10" s="295">
        <f t="shared" si="0"/>
        <v>252</v>
      </c>
    </row>
    <row r="11" spans="1:7" ht="19.5" customHeight="1">
      <c r="A11" s="356" t="s">
        <v>264</v>
      </c>
      <c r="B11" s="295">
        <v>92</v>
      </c>
      <c r="C11" s="295">
        <v>31</v>
      </c>
      <c r="D11" s="295">
        <f t="shared" si="0"/>
        <v>123</v>
      </c>
    </row>
    <row r="12" spans="1:7" ht="19.5" customHeight="1">
      <c r="A12" s="459" t="s">
        <v>107</v>
      </c>
      <c r="B12" s="295">
        <v>14</v>
      </c>
      <c r="C12" s="295">
        <v>0</v>
      </c>
      <c r="D12" s="295">
        <f t="shared" si="0"/>
        <v>14</v>
      </c>
    </row>
    <row r="13" spans="1:7" ht="19.5" customHeight="1">
      <c r="A13" s="356" t="s">
        <v>289</v>
      </c>
      <c r="B13" s="295">
        <v>7</v>
      </c>
      <c r="C13" s="295">
        <v>6</v>
      </c>
      <c r="D13" s="295">
        <f t="shared" si="0"/>
        <v>13</v>
      </c>
    </row>
    <row r="14" spans="1:7" ht="19.5" customHeight="1">
      <c r="A14" s="356" t="s">
        <v>35</v>
      </c>
      <c r="B14" s="295">
        <v>4</v>
      </c>
      <c r="C14" s="295">
        <v>3</v>
      </c>
      <c r="D14" s="295">
        <f t="shared" si="0"/>
        <v>7</v>
      </c>
    </row>
    <row r="15" spans="1:7" ht="19.5" customHeight="1">
      <c r="A15" s="356" t="s">
        <v>36</v>
      </c>
      <c r="B15" s="295">
        <v>11</v>
      </c>
      <c r="C15" s="295">
        <v>18</v>
      </c>
      <c r="D15" s="295">
        <f t="shared" si="0"/>
        <v>29</v>
      </c>
    </row>
    <row r="16" spans="1:7" ht="19.5" customHeight="1" thickBot="1">
      <c r="A16" s="354" t="s">
        <v>26</v>
      </c>
      <c r="B16" s="460">
        <v>9</v>
      </c>
      <c r="C16" s="299">
        <v>3</v>
      </c>
      <c r="D16" s="299">
        <f t="shared" si="0"/>
        <v>12</v>
      </c>
    </row>
    <row r="17" spans="1:4" ht="19.5" customHeight="1" thickBot="1">
      <c r="A17" s="360" t="s">
        <v>23</v>
      </c>
      <c r="B17" s="394">
        <f>B6+B7+B8+B9+B10+B11+B12+B13+B14+B15+B16</f>
        <v>554</v>
      </c>
      <c r="C17" s="394">
        <f>C6+C7+C8+C9+C10+C11+C13+C14+C15+C16</f>
        <v>209</v>
      </c>
      <c r="D17" s="394">
        <f>D6+D7+D8+D9+D10+D11+D12+D13+D14+D15+D16</f>
        <v>763</v>
      </c>
    </row>
    <row r="18" spans="1:4" ht="16.5" thickTop="1">
      <c r="A18" s="362"/>
      <c r="B18" s="127"/>
      <c r="C18" s="127"/>
      <c r="D18" s="127"/>
    </row>
    <row r="19" spans="1:4">
      <c r="B19" s="127"/>
      <c r="C19" s="127"/>
      <c r="D19" s="127"/>
    </row>
  </sheetData>
  <mergeCells count="3">
    <mergeCell ref="A2:D2"/>
    <mergeCell ref="A4:A5"/>
    <mergeCell ref="B4:D4"/>
  </mergeCells>
  <printOptions horizontalCentered="1"/>
  <pageMargins left="0.75" right="0.75" top="1" bottom="1" header="0.5" footer="0.5"/>
  <pageSetup paperSize="9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X27"/>
  <sheetViews>
    <sheetView rightToLeft="1" view="pageBreakPreview" zoomScale="90" zoomScaleSheetLayoutView="90" workbookViewId="0">
      <selection activeCell="A8" sqref="A8"/>
    </sheetView>
  </sheetViews>
  <sheetFormatPr defaultColWidth="9.140625" defaultRowHeight="15.75"/>
  <cols>
    <col min="1" max="1" width="17.85546875" style="125" customWidth="1"/>
    <col min="2" max="18" width="6.140625" style="125" customWidth="1"/>
    <col min="19" max="19" width="6.5703125" style="125" customWidth="1"/>
    <col min="20" max="24" width="7.5703125" style="125" customWidth="1"/>
    <col min="25" max="16384" width="9.140625" style="125"/>
  </cols>
  <sheetData>
    <row r="2" spans="1:24" s="127" customFormat="1" ht="24.75" customHeight="1">
      <c r="A2" s="858" t="s">
        <v>407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8"/>
      <c r="M2" s="858"/>
      <c r="N2" s="858"/>
      <c r="O2" s="858"/>
      <c r="P2" s="858"/>
      <c r="Q2" s="858"/>
      <c r="R2" s="858"/>
      <c r="S2" s="858"/>
      <c r="T2" s="858"/>
      <c r="U2" s="858"/>
      <c r="V2" s="858"/>
      <c r="W2" s="858"/>
      <c r="X2" s="858"/>
    </row>
    <row r="3" spans="1:24" s="127" customFormat="1" ht="25.5" customHeight="1" thickBot="1">
      <c r="A3" s="859" t="s">
        <v>408</v>
      </c>
      <c r="B3" s="859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</row>
    <row r="4" spans="1:24" s="127" customFormat="1" ht="31.5" customHeight="1" thickTop="1">
      <c r="A4" s="895" t="s">
        <v>239</v>
      </c>
      <c r="B4" s="863" t="s">
        <v>240</v>
      </c>
      <c r="C4" s="863"/>
      <c r="D4" s="863" t="s">
        <v>241</v>
      </c>
      <c r="E4" s="863"/>
      <c r="F4" s="863" t="s">
        <v>242</v>
      </c>
      <c r="G4" s="863"/>
      <c r="H4" s="863" t="s">
        <v>243</v>
      </c>
      <c r="I4" s="863"/>
      <c r="J4" s="863" t="s">
        <v>186</v>
      </c>
      <c r="K4" s="863"/>
      <c r="L4" s="863" t="s">
        <v>187</v>
      </c>
      <c r="M4" s="863"/>
      <c r="N4" s="863" t="s">
        <v>188</v>
      </c>
      <c r="O4" s="863"/>
      <c r="P4" s="863" t="s">
        <v>189</v>
      </c>
      <c r="Q4" s="863"/>
      <c r="R4" s="863" t="s">
        <v>335</v>
      </c>
      <c r="S4" s="863"/>
      <c r="T4" s="863" t="s">
        <v>150</v>
      </c>
      <c r="U4" s="863"/>
      <c r="V4" s="873" t="s">
        <v>161</v>
      </c>
      <c r="W4" s="873"/>
      <c r="X4" s="873"/>
    </row>
    <row r="5" spans="1:24" s="127" customFormat="1" ht="26.25" customHeight="1" thickBot="1">
      <c r="A5" s="896"/>
      <c r="B5" s="369" t="s">
        <v>181</v>
      </c>
      <c r="C5" s="369" t="s">
        <v>313</v>
      </c>
      <c r="D5" s="369" t="s">
        <v>181</v>
      </c>
      <c r="E5" s="369" t="s">
        <v>313</v>
      </c>
      <c r="F5" s="369" t="s">
        <v>181</v>
      </c>
      <c r="G5" s="369" t="s">
        <v>313</v>
      </c>
      <c r="H5" s="369" t="s">
        <v>181</v>
      </c>
      <c r="I5" s="369" t="s">
        <v>313</v>
      </c>
      <c r="J5" s="369" t="s">
        <v>181</v>
      </c>
      <c r="K5" s="369" t="s">
        <v>313</v>
      </c>
      <c r="L5" s="369" t="s">
        <v>181</v>
      </c>
      <c r="M5" s="369" t="s">
        <v>313</v>
      </c>
      <c r="N5" s="369" t="s">
        <v>181</v>
      </c>
      <c r="O5" s="369" t="s">
        <v>313</v>
      </c>
      <c r="P5" s="369" t="s">
        <v>181</v>
      </c>
      <c r="Q5" s="369" t="s">
        <v>313</v>
      </c>
      <c r="R5" s="369" t="s">
        <v>181</v>
      </c>
      <c r="S5" s="369" t="s">
        <v>313</v>
      </c>
      <c r="T5" s="369" t="s">
        <v>181</v>
      </c>
      <c r="U5" s="369" t="s">
        <v>313</v>
      </c>
      <c r="V5" s="369" t="s">
        <v>181</v>
      </c>
      <c r="W5" s="369" t="s">
        <v>313</v>
      </c>
      <c r="X5" s="369" t="s">
        <v>2</v>
      </c>
    </row>
    <row r="6" spans="1:24" ht="39.75" customHeight="1">
      <c r="A6" s="430" t="s">
        <v>244</v>
      </c>
      <c r="B6" s="292">
        <v>0</v>
      </c>
      <c r="C6" s="292">
        <v>0</v>
      </c>
      <c r="D6" s="292">
        <v>0</v>
      </c>
      <c r="E6" s="292">
        <v>0</v>
      </c>
      <c r="F6" s="292">
        <v>0</v>
      </c>
      <c r="G6" s="292">
        <v>0</v>
      </c>
      <c r="H6" s="292">
        <v>1</v>
      </c>
      <c r="I6" s="292">
        <v>0</v>
      </c>
      <c r="J6" s="292">
        <v>0</v>
      </c>
      <c r="K6" s="292">
        <v>0</v>
      </c>
      <c r="L6" s="292">
        <v>66</v>
      </c>
      <c r="M6" s="292">
        <v>49</v>
      </c>
      <c r="N6" s="292">
        <v>0</v>
      </c>
      <c r="O6" s="292">
        <v>1</v>
      </c>
      <c r="P6" s="292">
        <v>24</v>
      </c>
      <c r="Q6" s="292">
        <v>4</v>
      </c>
      <c r="R6" s="292">
        <v>7</v>
      </c>
      <c r="S6" s="292">
        <v>2</v>
      </c>
      <c r="T6" s="292">
        <v>0</v>
      </c>
      <c r="U6" s="292">
        <v>0</v>
      </c>
      <c r="V6" s="292">
        <f>T6+R6+P6+N6+L6+J6+H6+F6+D6+B6</f>
        <v>98</v>
      </c>
      <c r="W6" s="292">
        <f>U6+S6+Q6+O6+M6+K6+I6+G6+E6+C6</f>
        <v>56</v>
      </c>
      <c r="X6" s="292">
        <f>SUM(V6:W6)</f>
        <v>154</v>
      </c>
    </row>
    <row r="7" spans="1:24" ht="39.75" customHeight="1">
      <c r="A7" s="314" t="s">
        <v>245</v>
      </c>
      <c r="B7" s="295">
        <v>0</v>
      </c>
      <c r="C7" s="295">
        <v>0</v>
      </c>
      <c r="D7" s="295">
        <v>1</v>
      </c>
      <c r="E7" s="295">
        <v>0</v>
      </c>
      <c r="F7" s="295">
        <v>0</v>
      </c>
      <c r="G7" s="295">
        <v>0</v>
      </c>
      <c r="H7" s="295">
        <v>1</v>
      </c>
      <c r="I7" s="295">
        <v>0</v>
      </c>
      <c r="J7" s="295">
        <v>0</v>
      </c>
      <c r="K7" s="295">
        <v>0</v>
      </c>
      <c r="L7" s="295">
        <v>50</v>
      </c>
      <c r="M7" s="295">
        <v>25</v>
      </c>
      <c r="N7" s="295">
        <v>0</v>
      </c>
      <c r="O7" s="295">
        <v>0</v>
      </c>
      <c r="P7" s="295">
        <v>10</v>
      </c>
      <c r="Q7" s="295">
        <v>1</v>
      </c>
      <c r="R7" s="295">
        <v>2</v>
      </c>
      <c r="S7" s="295">
        <v>0</v>
      </c>
      <c r="T7" s="295">
        <v>0</v>
      </c>
      <c r="U7" s="295">
        <v>0</v>
      </c>
      <c r="V7" s="295">
        <f t="shared" ref="V7:W11" si="0">T7+R7+P7+N7+L7+J7+H7+F7+D7+B7</f>
        <v>64</v>
      </c>
      <c r="W7" s="295">
        <f t="shared" si="0"/>
        <v>26</v>
      </c>
      <c r="X7" s="295">
        <f t="shared" ref="X7:X11" si="1">SUM(V7:W7)</f>
        <v>90</v>
      </c>
    </row>
    <row r="8" spans="1:24" ht="39.75" customHeight="1">
      <c r="A8" s="314" t="s">
        <v>336</v>
      </c>
      <c r="B8" s="295">
        <v>2</v>
      </c>
      <c r="C8" s="295">
        <v>0</v>
      </c>
      <c r="D8" s="295">
        <v>7</v>
      </c>
      <c r="E8" s="295">
        <v>0</v>
      </c>
      <c r="F8" s="295">
        <v>1</v>
      </c>
      <c r="G8" s="295">
        <v>0</v>
      </c>
      <c r="H8" s="295">
        <v>6</v>
      </c>
      <c r="I8" s="295">
        <v>3</v>
      </c>
      <c r="J8" s="295">
        <v>6</v>
      </c>
      <c r="K8" s="295">
        <v>1</v>
      </c>
      <c r="L8" s="295">
        <v>3</v>
      </c>
      <c r="M8" s="295">
        <v>0</v>
      </c>
      <c r="N8" s="295">
        <v>0</v>
      </c>
      <c r="O8" s="295">
        <v>0</v>
      </c>
      <c r="P8" s="295">
        <v>1</v>
      </c>
      <c r="Q8" s="295">
        <v>0</v>
      </c>
      <c r="R8" s="295">
        <v>0</v>
      </c>
      <c r="S8" s="295">
        <v>0</v>
      </c>
      <c r="T8" s="295">
        <v>0</v>
      </c>
      <c r="U8" s="295">
        <v>0</v>
      </c>
      <c r="V8" s="295">
        <f t="shared" si="0"/>
        <v>26</v>
      </c>
      <c r="W8" s="295">
        <f t="shared" si="0"/>
        <v>4</v>
      </c>
      <c r="X8" s="295">
        <f t="shared" si="1"/>
        <v>30</v>
      </c>
    </row>
    <row r="9" spans="1:24" ht="39.75" customHeight="1">
      <c r="A9" s="314" t="s">
        <v>247</v>
      </c>
      <c r="B9" s="295">
        <v>1</v>
      </c>
      <c r="C9" s="295">
        <v>0</v>
      </c>
      <c r="D9" s="295">
        <v>5</v>
      </c>
      <c r="E9" s="295">
        <v>0</v>
      </c>
      <c r="F9" s="295">
        <v>4</v>
      </c>
      <c r="G9" s="295">
        <v>9</v>
      </c>
      <c r="H9" s="295">
        <v>19</v>
      </c>
      <c r="I9" s="295">
        <v>14</v>
      </c>
      <c r="J9" s="295">
        <v>13</v>
      </c>
      <c r="K9" s="295">
        <v>20</v>
      </c>
      <c r="L9" s="295">
        <v>65</v>
      </c>
      <c r="M9" s="295">
        <v>36</v>
      </c>
      <c r="N9" s="295">
        <v>1</v>
      </c>
      <c r="O9" s="295">
        <v>2</v>
      </c>
      <c r="P9" s="295">
        <v>7</v>
      </c>
      <c r="Q9" s="295">
        <v>0</v>
      </c>
      <c r="R9" s="295">
        <v>0</v>
      </c>
      <c r="S9" s="295">
        <v>0</v>
      </c>
      <c r="T9" s="295">
        <v>0</v>
      </c>
      <c r="U9" s="295">
        <v>0</v>
      </c>
      <c r="V9" s="295">
        <f t="shared" si="0"/>
        <v>115</v>
      </c>
      <c r="W9" s="295">
        <f t="shared" si="0"/>
        <v>81</v>
      </c>
      <c r="X9" s="295">
        <f t="shared" si="1"/>
        <v>196</v>
      </c>
    </row>
    <row r="10" spans="1:24" ht="39.75" customHeight="1" thickBot="1">
      <c r="A10" s="432" t="s">
        <v>248</v>
      </c>
      <c r="B10" s="380">
        <v>59</v>
      </c>
      <c r="C10" s="380">
        <v>17</v>
      </c>
      <c r="D10" s="380">
        <v>134</v>
      </c>
      <c r="E10" s="380">
        <v>19</v>
      </c>
      <c r="F10" s="380">
        <v>25</v>
      </c>
      <c r="G10" s="380">
        <v>4</v>
      </c>
      <c r="H10" s="380">
        <v>22</v>
      </c>
      <c r="I10" s="380">
        <v>1</v>
      </c>
      <c r="J10" s="380">
        <v>0</v>
      </c>
      <c r="K10" s="380">
        <v>0</v>
      </c>
      <c r="L10" s="380">
        <v>11</v>
      </c>
      <c r="M10" s="380">
        <v>1</v>
      </c>
      <c r="N10" s="380">
        <v>0</v>
      </c>
      <c r="O10" s="380">
        <v>0</v>
      </c>
      <c r="P10" s="380">
        <v>0</v>
      </c>
      <c r="Q10" s="380">
        <v>0</v>
      </c>
      <c r="R10" s="380">
        <v>0</v>
      </c>
      <c r="S10" s="380">
        <v>0</v>
      </c>
      <c r="T10" s="380">
        <v>0</v>
      </c>
      <c r="U10" s="380">
        <v>0</v>
      </c>
      <c r="V10" s="299">
        <f t="shared" si="0"/>
        <v>251</v>
      </c>
      <c r="W10" s="299">
        <f t="shared" si="0"/>
        <v>42</v>
      </c>
      <c r="X10" s="299">
        <f t="shared" si="1"/>
        <v>293</v>
      </c>
    </row>
    <row r="11" spans="1:24" ht="39.75" customHeight="1" thickBot="1">
      <c r="A11" s="316" t="s">
        <v>23</v>
      </c>
      <c r="B11" s="158">
        <f>SUM(B6:B10)</f>
        <v>62</v>
      </c>
      <c r="C11" s="158">
        <f t="shared" ref="C11:U11" si="2">SUM(C6:C10)</f>
        <v>17</v>
      </c>
      <c r="D11" s="158">
        <f t="shared" si="2"/>
        <v>147</v>
      </c>
      <c r="E11" s="158">
        <f t="shared" si="2"/>
        <v>19</v>
      </c>
      <c r="F11" s="158">
        <f t="shared" si="2"/>
        <v>30</v>
      </c>
      <c r="G11" s="158">
        <f t="shared" si="2"/>
        <v>13</v>
      </c>
      <c r="H11" s="158">
        <f t="shared" si="2"/>
        <v>49</v>
      </c>
      <c r="I11" s="158">
        <f t="shared" si="2"/>
        <v>18</v>
      </c>
      <c r="J11" s="158">
        <f t="shared" si="2"/>
        <v>19</v>
      </c>
      <c r="K11" s="158">
        <f t="shared" si="2"/>
        <v>21</v>
      </c>
      <c r="L11" s="158">
        <f t="shared" si="2"/>
        <v>195</v>
      </c>
      <c r="M11" s="158">
        <f t="shared" si="2"/>
        <v>111</v>
      </c>
      <c r="N11" s="158">
        <f t="shared" si="2"/>
        <v>1</v>
      </c>
      <c r="O11" s="158">
        <f t="shared" si="2"/>
        <v>3</v>
      </c>
      <c r="P11" s="158">
        <f t="shared" si="2"/>
        <v>42</v>
      </c>
      <c r="Q11" s="158">
        <f t="shared" si="2"/>
        <v>5</v>
      </c>
      <c r="R11" s="158">
        <f t="shared" si="2"/>
        <v>9</v>
      </c>
      <c r="S11" s="158">
        <f t="shared" si="2"/>
        <v>2</v>
      </c>
      <c r="T11" s="158">
        <f t="shared" si="2"/>
        <v>0</v>
      </c>
      <c r="U11" s="158">
        <f t="shared" si="2"/>
        <v>0</v>
      </c>
      <c r="V11" s="326">
        <f t="shared" si="0"/>
        <v>554</v>
      </c>
      <c r="W11" s="326">
        <f t="shared" si="0"/>
        <v>209</v>
      </c>
      <c r="X11" s="326">
        <f t="shared" si="1"/>
        <v>763</v>
      </c>
    </row>
    <row r="12" spans="1:24" ht="15" customHeight="1" thickTop="1"/>
    <row r="13" spans="1:24" ht="15" customHeight="1">
      <c r="A13" s="862"/>
      <c r="B13" s="862"/>
      <c r="C13" s="862"/>
      <c r="D13" s="862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64"/>
    </row>
    <row r="14" spans="1:24" ht="15" customHeight="1">
      <c r="A14" s="365"/>
      <c r="B14" s="365"/>
      <c r="C14" s="862"/>
      <c r="D14" s="862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64"/>
    </row>
    <row r="15" spans="1:24" ht="15" customHeight="1">
      <c r="A15" s="862"/>
      <c r="B15" s="862"/>
      <c r="C15" s="862"/>
      <c r="D15" s="862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64"/>
    </row>
    <row r="16" spans="1:24" ht="15" customHeight="1">
      <c r="A16" s="365"/>
      <c r="B16" s="365"/>
      <c r="C16" s="862"/>
      <c r="D16" s="862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64"/>
    </row>
    <row r="17" spans="1:15" ht="15" customHeight="1">
      <c r="A17" s="862"/>
      <c r="B17" s="862"/>
      <c r="C17" s="862"/>
      <c r="D17" s="862"/>
      <c r="E17" s="370"/>
      <c r="F17" s="370"/>
      <c r="G17" s="370"/>
      <c r="H17" s="370"/>
      <c r="I17" s="370"/>
      <c r="J17" s="370" t="s">
        <v>409</v>
      </c>
      <c r="K17" s="370"/>
      <c r="L17" s="370"/>
      <c r="M17" s="370"/>
      <c r="N17" s="370"/>
      <c r="O17" s="364"/>
    </row>
    <row r="18" spans="1:15" ht="15" customHeight="1">
      <c r="A18" s="365"/>
      <c r="B18" s="365"/>
      <c r="C18" s="862"/>
      <c r="D18" s="862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64"/>
    </row>
    <row r="19" spans="1:15">
      <c r="A19" s="862"/>
      <c r="B19" s="862"/>
      <c r="C19" s="862"/>
      <c r="D19" s="862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64"/>
    </row>
    <row r="20" spans="1:15">
      <c r="A20" s="365"/>
      <c r="B20" s="365"/>
      <c r="C20" s="862"/>
      <c r="D20" s="862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64"/>
    </row>
    <row r="21" spans="1:15">
      <c r="A21" s="862"/>
      <c r="B21" s="862"/>
      <c r="C21" s="862"/>
      <c r="D21" s="862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64"/>
    </row>
    <row r="22" spans="1:15">
      <c r="A22" s="365"/>
      <c r="B22" s="365"/>
      <c r="C22" s="862"/>
      <c r="D22" s="862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64"/>
    </row>
    <row r="23" spans="1:15">
      <c r="A23" s="365"/>
      <c r="B23" s="365"/>
      <c r="C23" s="869"/>
      <c r="D23" s="869"/>
      <c r="E23" s="370"/>
      <c r="F23" s="370"/>
      <c r="G23" s="370"/>
      <c r="H23" s="370"/>
      <c r="I23" s="370"/>
      <c r="J23" s="370"/>
      <c r="K23" s="370"/>
      <c r="L23" s="370"/>
      <c r="M23" s="370"/>
      <c r="N23" s="370"/>
      <c r="O23" s="364"/>
    </row>
    <row r="24" spans="1:15">
      <c r="A24" s="862"/>
      <c r="B24" s="862"/>
      <c r="C24" s="862"/>
      <c r="D24" s="862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64"/>
    </row>
    <row r="25" spans="1:15">
      <c r="A25" s="862"/>
      <c r="B25" s="862"/>
      <c r="C25" s="862"/>
      <c r="D25" s="862"/>
      <c r="E25" s="370"/>
      <c r="F25" s="370"/>
      <c r="G25" s="370"/>
      <c r="H25" s="370"/>
      <c r="I25" s="370"/>
      <c r="J25" s="370"/>
      <c r="K25" s="370"/>
      <c r="L25" s="370"/>
      <c r="M25" s="370"/>
      <c r="N25" s="370"/>
      <c r="O25" s="364"/>
    </row>
    <row r="26" spans="1:15">
      <c r="A26" s="862"/>
      <c r="B26" s="862"/>
      <c r="C26" s="862"/>
      <c r="D26" s="862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64"/>
    </row>
    <row r="27" spans="1:15">
      <c r="A27" s="364"/>
      <c r="B27" s="364"/>
      <c r="C27" s="364"/>
      <c r="D27" s="364"/>
      <c r="E27" s="364"/>
      <c r="F27" s="364"/>
      <c r="G27" s="364"/>
      <c r="H27" s="364"/>
      <c r="I27" s="364"/>
      <c r="J27" s="364"/>
      <c r="K27" s="364"/>
      <c r="L27" s="364"/>
      <c r="M27" s="364"/>
      <c r="N27" s="364"/>
      <c r="O27" s="364"/>
    </row>
  </sheetData>
  <mergeCells count="36">
    <mergeCell ref="A2:X2"/>
    <mergeCell ref="A3:B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X4"/>
    <mergeCell ref="A13:B13"/>
    <mergeCell ref="C13:D13"/>
    <mergeCell ref="C14:D14"/>
    <mergeCell ref="A15:B15"/>
    <mergeCell ref="C15:D15"/>
    <mergeCell ref="C16:D16"/>
    <mergeCell ref="A17:B17"/>
    <mergeCell ref="C17:D17"/>
    <mergeCell ref="C18:D18"/>
    <mergeCell ref="A19:B19"/>
    <mergeCell ref="C19:D19"/>
    <mergeCell ref="C20:D20"/>
    <mergeCell ref="A21:B21"/>
    <mergeCell ref="C21:D21"/>
    <mergeCell ref="A26:B26"/>
    <mergeCell ref="C26:D26"/>
    <mergeCell ref="C22:D22"/>
    <mergeCell ref="C23:D23"/>
    <mergeCell ref="A24:B24"/>
    <mergeCell ref="C24:D24"/>
    <mergeCell ref="A25:B25"/>
    <mergeCell ref="C25:D25"/>
  </mergeCells>
  <printOptions horizontalCentered="1"/>
  <pageMargins left="0.75" right="0.75" top="1" bottom="1" header="0.5" footer="0.5"/>
  <pageSetup paperSize="9" scale="75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5:L16"/>
  <sheetViews>
    <sheetView rightToLeft="1" view="pageBreakPreview" zoomScale="60" workbookViewId="0">
      <selection activeCell="R18" sqref="R18"/>
    </sheetView>
  </sheetViews>
  <sheetFormatPr defaultColWidth="9.140625" defaultRowHeight="12.75"/>
  <cols>
    <col min="1" max="16384" width="9.140625" style="2"/>
  </cols>
  <sheetData>
    <row r="15" spans="1:12" ht="90">
      <c r="A15" s="734" t="s">
        <v>410</v>
      </c>
      <c r="B15" s="734"/>
      <c r="C15" s="734"/>
      <c r="D15" s="734"/>
      <c r="E15" s="734"/>
      <c r="F15" s="734"/>
      <c r="G15" s="734"/>
      <c r="H15" s="734"/>
      <c r="I15" s="734"/>
      <c r="J15" s="124"/>
      <c r="K15" s="124"/>
      <c r="L15" s="124"/>
    </row>
    <row r="16" spans="1:12" ht="40.5">
      <c r="A16" s="734" t="s">
        <v>411</v>
      </c>
      <c r="B16" s="734"/>
      <c r="C16" s="734"/>
      <c r="D16" s="734"/>
      <c r="E16" s="734"/>
      <c r="F16" s="734"/>
      <c r="G16" s="734"/>
      <c r="H16" s="734"/>
      <c r="I16" s="734"/>
    </row>
  </sheetData>
  <mergeCells count="2">
    <mergeCell ref="A15:I15"/>
    <mergeCell ref="A16:I16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5" firstPageNumber="46" orientation="landscape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Q10"/>
  <sheetViews>
    <sheetView rightToLeft="1" view="pageBreakPreview" zoomScaleSheetLayoutView="100" workbookViewId="0">
      <selection activeCell="R18" sqref="R18"/>
    </sheetView>
  </sheetViews>
  <sheetFormatPr defaultColWidth="9.140625" defaultRowHeight="15"/>
  <cols>
    <col min="1" max="1" width="11.85546875" style="305" customWidth="1"/>
    <col min="2" max="5" width="8.28515625" style="305" customWidth="1"/>
    <col min="6" max="17" width="6.85546875" style="305" customWidth="1"/>
    <col min="18" max="18" width="8.28515625" style="305" customWidth="1"/>
    <col min="19" max="16384" width="9.140625" style="305"/>
  </cols>
  <sheetData>
    <row r="2" spans="1:17" ht="39" customHeight="1">
      <c r="A2" s="928" t="s">
        <v>412</v>
      </c>
      <c r="B2" s="928"/>
      <c r="C2" s="928"/>
      <c r="D2" s="928"/>
      <c r="E2" s="928"/>
      <c r="F2" s="928"/>
      <c r="G2" s="928"/>
      <c r="H2" s="928"/>
      <c r="I2" s="928"/>
      <c r="J2" s="928"/>
      <c r="K2" s="928"/>
      <c r="L2" s="928"/>
      <c r="M2" s="928"/>
      <c r="N2" s="928"/>
      <c r="O2" s="928"/>
      <c r="P2" s="928"/>
      <c r="Q2" s="928"/>
    </row>
    <row r="3" spans="1:17" ht="23.25" customHeight="1" thickBot="1">
      <c r="A3" s="738" t="s">
        <v>413</v>
      </c>
      <c r="B3" s="738"/>
      <c r="C3" s="738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ht="28.5" customHeight="1" thickTop="1">
      <c r="A4" s="907" t="s">
        <v>24</v>
      </c>
      <c r="B4" s="929" t="s">
        <v>119</v>
      </c>
      <c r="C4" s="929"/>
      <c r="D4" s="929"/>
      <c r="E4" s="929"/>
      <c r="F4" s="853" t="s">
        <v>9</v>
      </c>
      <c r="G4" s="853"/>
      <c r="H4" s="853"/>
      <c r="I4" s="853" t="s">
        <v>120</v>
      </c>
      <c r="J4" s="853"/>
      <c r="K4" s="853"/>
      <c r="L4" s="853" t="s">
        <v>121</v>
      </c>
      <c r="M4" s="853"/>
      <c r="N4" s="853"/>
      <c r="O4" s="853" t="s">
        <v>122</v>
      </c>
      <c r="P4" s="853"/>
      <c r="Q4" s="853"/>
    </row>
    <row r="5" spans="1:17" ht="42" customHeight="1" thickBot="1">
      <c r="A5" s="908"/>
      <c r="B5" s="461" t="s">
        <v>123</v>
      </c>
      <c r="C5" s="462" t="s">
        <v>124</v>
      </c>
      <c r="D5" s="462" t="s">
        <v>125</v>
      </c>
      <c r="E5" s="462" t="s">
        <v>126</v>
      </c>
      <c r="F5" s="288" t="s">
        <v>16</v>
      </c>
      <c r="G5" s="288" t="s">
        <v>17</v>
      </c>
      <c r="H5" s="288" t="s">
        <v>18</v>
      </c>
      <c r="I5" s="288" t="s">
        <v>16</v>
      </c>
      <c r="J5" s="288" t="s">
        <v>17</v>
      </c>
      <c r="K5" s="288" t="s">
        <v>18</v>
      </c>
      <c r="L5" s="288" t="s">
        <v>16</v>
      </c>
      <c r="M5" s="288" t="s">
        <v>17</v>
      </c>
      <c r="N5" s="288" t="s">
        <v>18</v>
      </c>
      <c r="O5" s="288" t="s">
        <v>16</v>
      </c>
      <c r="P5" s="288" t="s">
        <v>17</v>
      </c>
      <c r="Q5" s="288" t="s">
        <v>18</v>
      </c>
    </row>
    <row r="6" spans="1:17" s="463" customFormat="1" ht="36" customHeight="1">
      <c r="A6" s="413" t="s">
        <v>99</v>
      </c>
      <c r="B6" s="340">
        <v>4</v>
      </c>
      <c r="C6" s="340">
        <v>0</v>
      </c>
      <c r="D6" s="340">
        <v>0</v>
      </c>
      <c r="E6" s="340">
        <v>0</v>
      </c>
      <c r="F6" s="340">
        <v>13</v>
      </c>
      <c r="G6" s="340">
        <v>3</v>
      </c>
      <c r="H6" s="340">
        <f>SUM(F6:G6)</f>
        <v>16</v>
      </c>
      <c r="I6" s="340">
        <v>0</v>
      </c>
      <c r="J6" s="340">
        <v>0</v>
      </c>
      <c r="K6" s="340">
        <v>0</v>
      </c>
      <c r="L6" s="340">
        <v>0</v>
      </c>
      <c r="M6" s="340">
        <v>0</v>
      </c>
      <c r="N6" s="340">
        <v>0</v>
      </c>
      <c r="O6" s="340">
        <f>SUM(F6-I6-L6)</f>
        <v>13</v>
      </c>
      <c r="P6" s="340">
        <f>SUM(G6-J6-M6)</f>
        <v>3</v>
      </c>
      <c r="Q6" s="340">
        <f>SUM(H6-K6-N6)</f>
        <v>16</v>
      </c>
    </row>
    <row r="7" spans="1:17" s="463" customFormat="1" ht="36" customHeight="1">
      <c r="A7" s="413" t="s">
        <v>72</v>
      </c>
      <c r="B7" s="340">
        <v>2</v>
      </c>
      <c r="C7" s="340">
        <v>0</v>
      </c>
      <c r="D7" s="340">
        <v>0</v>
      </c>
      <c r="E7" s="340">
        <v>0</v>
      </c>
      <c r="F7" s="340">
        <v>7</v>
      </c>
      <c r="G7" s="340">
        <v>6</v>
      </c>
      <c r="H7" s="340">
        <f t="shared" ref="H7:H8" si="0">SUM(F7:G7)</f>
        <v>13</v>
      </c>
      <c r="I7" s="340">
        <v>0</v>
      </c>
      <c r="J7" s="340">
        <v>0</v>
      </c>
      <c r="K7" s="340">
        <v>0</v>
      </c>
      <c r="L7" s="340">
        <v>0</v>
      </c>
      <c r="M7" s="340">
        <v>0</v>
      </c>
      <c r="N7" s="340">
        <v>0</v>
      </c>
      <c r="O7" s="340">
        <f t="shared" ref="O7:Q8" si="1">SUM(F7-I7-L7)</f>
        <v>7</v>
      </c>
      <c r="P7" s="340">
        <f t="shared" si="1"/>
        <v>6</v>
      </c>
      <c r="Q7" s="340">
        <f t="shared" si="1"/>
        <v>13</v>
      </c>
    </row>
    <row r="8" spans="1:17" s="463" customFormat="1" ht="36" customHeight="1" thickBot="1">
      <c r="A8" s="314" t="s">
        <v>37</v>
      </c>
      <c r="B8" s="338">
        <v>24</v>
      </c>
      <c r="C8" s="340">
        <v>0</v>
      </c>
      <c r="D8" s="340">
        <v>0</v>
      </c>
      <c r="E8" s="340">
        <v>0</v>
      </c>
      <c r="F8" s="338">
        <v>10</v>
      </c>
      <c r="G8" s="338">
        <v>84</v>
      </c>
      <c r="H8" s="340">
        <f t="shared" si="0"/>
        <v>94</v>
      </c>
      <c r="I8" s="340">
        <v>0</v>
      </c>
      <c r="J8" s="340">
        <v>0</v>
      </c>
      <c r="K8" s="340">
        <v>0</v>
      </c>
      <c r="L8" s="340">
        <v>0</v>
      </c>
      <c r="M8" s="340">
        <v>0</v>
      </c>
      <c r="N8" s="340">
        <v>0</v>
      </c>
      <c r="O8" s="340">
        <f t="shared" si="1"/>
        <v>10</v>
      </c>
      <c r="P8" s="340">
        <f t="shared" si="1"/>
        <v>84</v>
      </c>
      <c r="Q8" s="340">
        <f t="shared" si="1"/>
        <v>94</v>
      </c>
    </row>
    <row r="9" spans="1:17" s="463" customFormat="1" ht="36" customHeight="1" thickBot="1">
      <c r="A9" s="316" t="s">
        <v>23</v>
      </c>
      <c r="B9" s="416">
        <f t="shared" ref="B9:Q9" si="2">SUM(B6:B8)</f>
        <v>30</v>
      </c>
      <c r="C9" s="416">
        <f t="shared" si="2"/>
        <v>0</v>
      </c>
      <c r="D9" s="416">
        <f t="shared" si="2"/>
        <v>0</v>
      </c>
      <c r="E9" s="416">
        <f t="shared" si="2"/>
        <v>0</v>
      </c>
      <c r="F9" s="416">
        <f t="shared" si="2"/>
        <v>30</v>
      </c>
      <c r="G9" s="416">
        <f t="shared" si="2"/>
        <v>93</v>
      </c>
      <c r="H9" s="416">
        <f t="shared" si="2"/>
        <v>123</v>
      </c>
      <c r="I9" s="416">
        <f t="shared" si="2"/>
        <v>0</v>
      </c>
      <c r="J9" s="416">
        <f t="shared" si="2"/>
        <v>0</v>
      </c>
      <c r="K9" s="416">
        <f t="shared" si="2"/>
        <v>0</v>
      </c>
      <c r="L9" s="416">
        <f t="shared" si="2"/>
        <v>0</v>
      </c>
      <c r="M9" s="416">
        <f t="shared" si="2"/>
        <v>0</v>
      </c>
      <c r="N9" s="416">
        <f t="shared" si="2"/>
        <v>0</v>
      </c>
      <c r="O9" s="416">
        <f t="shared" si="2"/>
        <v>30</v>
      </c>
      <c r="P9" s="416">
        <f t="shared" si="2"/>
        <v>93</v>
      </c>
      <c r="Q9" s="416">
        <f t="shared" si="2"/>
        <v>123</v>
      </c>
    </row>
    <row r="10" spans="1:17" ht="24.75" customHeight="1" thickTop="1"/>
  </sheetData>
  <mergeCells count="8">
    <mergeCell ref="A2:Q2"/>
    <mergeCell ref="A3:C3"/>
    <mergeCell ref="A4:A5"/>
    <mergeCell ref="B4:E4"/>
    <mergeCell ref="F4:H4"/>
    <mergeCell ref="I4:K4"/>
    <mergeCell ref="L4:N4"/>
    <mergeCell ref="O4:Q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4"/>
  <sheetViews>
    <sheetView rightToLeft="1" view="pageBreakPreview" zoomScale="90" zoomScaleSheetLayoutView="90" workbookViewId="0">
      <selection activeCell="R18" sqref="R18"/>
    </sheetView>
  </sheetViews>
  <sheetFormatPr defaultColWidth="9.140625" defaultRowHeight="15"/>
  <cols>
    <col min="1" max="1" width="20.42578125" style="147" customWidth="1"/>
    <col min="2" max="5" width="7.28515625" style="147" customWidth="1"/>
    <col min="6" max="7" width="8.140625" style="147" customWidth="1"/>
    <col min="8" max="8" width="7.85546875" style="147" customWidth="1"/>
    <col min="9" max="10" width="5.42578125" style="147" customWidth="1"/>
    <col min="11" max="11" width="6.140625" style="147" customWidth="1"/>
    <col min="12" max="12" width="7" style="147" customWidth="1"/>
    <col min="13" max="13" width="5.42578125" style="147" customWidth="1"/>
    <col min="14" max="14" width="6.7109375" style="147" customWidth="1"/>
    <col min="15" max="17" width="7.42578125" style="147" customWidth="1"/>
    <col min="18" max="16384" width="9.140625" style="147"/>
  </cols>
  <sheetData>
    <row r="1" spans="1:17" s="305" customFormat="1"/>
    <row r="2" spans="1:17" s="305" customFormat="1" ht="43.5" customHeight="1">
      <c r="A2" s="928" t="s">
        <v>414</v>
      </c>
      <c r="B2" s="928"/>
      <c r="C2" s="928"/>
      <c r="D2" s="928"/>
      <c r="E2" s="928"/>
      <c r="F2" s="928"/>
      <c r="G2" s="928"/>
      <c r="H2" s="928"/>
      <c r="I2" s="928"/>
      <c r="J2" s="928"/>
      <c r="K2" s="928"/>
      <c r="L2" s="928"/>
      <c r="M2" s="928"/>
      <c r="N2" s="928"/>
      <c r="O2" s="928"/>
      <c r="P2" s="928"/>
      <c r="Q2" s="928"/>
    </row>
    <row r="3" spans="1:17" s="305" customFormat="1" ht="18.75" thickBot="1">
      <c r="A3" s="148" t="s">
        <v>415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s="305" customFormat="1" ht="27" customHeight="1" thickTop="1">
      <c r="A4" s="930" t="s">
        <v>362</v>
      </c>
      <c r="B4" s="932" t="s">
        <v>119</v>
      </c>
      <c r="C4" s="932"/>
      <c r="D4" s="932"/>
      <c r="E4" s="932"/>
      <c r="F4" s="933" t="s">
        <v>9</v>
      </c>
      <c r="G4" s="933"/>
      <c r="H4" s="933"/>
      <c r="I4" s="933" t="s">
        <v>120</v>
      </c>
      <c r="J4" s="933"/>
      <c r="K4" s="933"/>
      <c r="L4" s="933" t="s">
        <v>121</v>
      </c>
      <c r="M4" s="933"/>
      <c r="N4" s="933"/>
      <c r="O4" s="933" t="s">
        <v>122</v>
      </c>
      <c r="P4" s="933"/>
      <c r="Q4" s="933"/>
    </row>
    <row r="5" spans="1:17" s="305" customFormat="1" ht="54.75" thickBot="1">
      <c r="A5" s="931"/>
      <c r="B5" s="464" t="s">
        <v>123</v>
      </c>
      <c r="C5" s="465" t="s">
        <v>124</v>
      </c>
      <c r="D5" s="465" t="s">
        <v>125</v>
      </c>
      <c r="E5" s="465" t="s">
        <v>126</v>
      </c>
      <c r="F5" s="310" t="s">
        <v>16</v>
      </c>
      <c r="G5" s="310" t="s">
        <v>17</v>
      </c>
      <c r="H5" s="310" t="s">
        <v>18</v>
      </c>
      <c r="I5" s="310" t="s">
        <v>16</v>
      </c>
      <c r="J5" s="310" t="s">
        <v>17</v>
      </c>
      <c r="K5" s="310" t="s">
        <v>18</v>
      </c>
      <c r="L5" s="310" t="s">
        <v>16</v>
      </c>
      <c r="M5" s="310" t="s">
        <v>17</v>
      </c>
      <c r="N5" s="310" t="s">
        <v>18</v>
      </c>
      <c r="O5" s="310" t="s">
        <v>16</v>
      </c>
      <c r="P5" s="310" t="s">
        <v>17</v>
      </c>
      <c r="Q5" s="310" t="s">
        <v>18</v>
      </c>
    </row>
    <row r="6" spans="1:17" s="305" customFormat="1" ht="27.75" customHeight="1">
      <c r="A6" s="314" t="s">
        <v>138</v>
      </c>
      <c r="B6" s="338">
        <v>1</v>
      </c>
      <c r="C6" s="338">
        <v>0</v>
      </c>
      <c r="D6" s="338">
        <v>0</v>
      </c>
      <c r="E6" s="338">
        <v>0</v>
      </c>
      <c r="F6" s="338">
        <v>3</v>
      </c>
      <c r="G6" s="338">
        <v>0</v>
      </c>
      <c r="H6" s="338">
        <f>SUM(F6:G6)</f>
        <v>3</v>
      </c>
      <c r="I6" s="338">
        <v>0</v>
      </c>
      <c r="J6" s="338">
        <v>0</v>
      </c>
      <c r="K6" s="338">
        <v>0</v>
      </c>
      <c r="L6" s="338">
        <v>0</v>
      </c>
      <c r="M6" s="338">
        <v>0</v>
      </c>
      <c r="N6" s="338">
        <v>0</v>
      </c>
      <c r="O6" s="338">
        <f t="shared" ref="O6:Q12" si="0">SUM(F6-I6-L6)</f>
        <v>3</v>
      </c>
      <c r="P6" s="338">
        <f t="shared" si="0"/>
        <v>0</v>
      </c>
      <c r="Q6" s="338">
        <f t="shared" si="0"/>
        <v>3</v>
      </c>
    </row>
    <row r="7" spans="1:17" ht="27.75" customHeight="1">
      <c r="A7" s="314" t="s">
        <v>140</v>
      </c>
      <c r="B7" s="340">
        <v>5</v>
      </c>
      <c r="C7" s="338">
        <v>0</v>
      </c>
      <c r="D7" s="338">
        <v>0</v>
      </c>
      <c r="E7" s="338">
        <v>0</v>
      </c>
      <c r="F7" s="340">
        <v>8</v>
      </c>
      <c r="G7" s="340">
        <v>25</v>
      </c>
      <c r="H7" s="338">
        <f>SUM(F7:G7)</f>
        <v>33</v>
      </c>
      <c r="I7" s="340">
        <v>0</v>
      </c>
      <c r="J7" s="340">
        <v>0</v>
      </c>
      <c r="K7" s="340">
        <v>0</v>
      </c>
      <c r="L7" s="340">
        <v>0</v>
      </c>
      <c r="M7" s="340">
        <v>0</v>
      </c>
      <c r="N7" s="340">
        <v>0</v>
      </c>
      <c r="O7" s="340">
        <f t="shared" si="0"/>
        <v>8</v>
      </c>
      <c r="P7" s="340">
        <f t="shared" si="0"/>
        <v>25</v>
      </c>
      <c r="Q7" s="340">
        <f t="shared" si="0"/>
        <v>33</v>
      </c>
    </row>
    <row r="8" spans="1:17" ht="27.75" customHeight="1">
      <c r="A8" s="314" t="s">
        <v>388</v>
      </c>
      <c r="B8" s="338">
        <v>1</v>
      </c>
      <c r="C8" s="338">
        <v>0</v>
      </c>
      <c r="D8" s="338">
        <v>0</v>
      </c>
      <c r="E8" s="338">
        <v>0</v>
      </c>
      <c r="F8" s="338">
        <v>2</v>
      </c>
      <c r="G8" s="338">
        <v>1</v>
      </c>
      <c r="H8" s="338">
        <f>SUM(F8:G8)</f>
        <v>3</v>
      </c>
      <c r="I8" s="338">
        <v>0</v>
      </c>
      <c r="J8" s="338">
        <v>0</v>
      </c>
      <c r="K8" s="338">
        <v>0</v>
      </c>
      <c r="L8" s="338">
        <v>0</v>
      </c>
      <c r="M8" s="338">
        <v>0</v>
      </c>
      <c r="N8" s="338">
        <v>0</v>
      </c>
      <c r="O8" s="338">
        <f t="shared" si="0"/>
        <v>2</v>
      </c>
      <c r="P8" s="338">
        <f t="shared" si="0"/>
        <v>1</v>
      </c>
      <c r="Q8" s="338">
        <f t="shared" si="0"/>
        <v>3</v>
      </c>
    </row>
    <row r="9" spans="1:17" ht="27.75" customHeight="1">
      <c r="A9" s="414" t="s">
        <v>416</v>
      </c>
      <c r="B9" s="338">
        <v>5</v>
      </c>
      <c r="C9" s="338">
        <v>0</v>
      </c>
      <c r="D9" s="338">
        <v>0</v>
      </c>
      <c r="E9" s="338">
        <v>0</v>
      </c>
      <c r="F9" s="338">
        <v>0</v>
      </c>
      <c r="G9" s="338">
        <v>8</v>
      </c>
      <c r="H9" s="338">
        <f>SUM(F9:G9)</f>
        <v>8</v>
      </c>
      <c r="I9" s="338">
        <v>0</v>
      </c>
      <c r="J9" s="338">
        <v>0</v>
      </c>
      <c r="K9" s="338">
        <v>0</v>
      </c>
      <c r="L9" s="338">
        <v>0</v>
      </c>
      <c r="M9" s="338">
        <v>0</v>
      </c>
      <c r="N9" s="338">
        <v>0</v>
      </c>
      <c r="O9" s="338">
        <f t="shared" si="0"/>
        <v>0</v>
      </c>
      <c r="P9" s="338">
        <f t="shared" si="0"/>
        <v>8</v>
      </c>
      <c r="Q9" s="338">
        <f t="shared" si="0"/>
        <v>8</v>
      </c>
    </row>
    <row r="10" spans="1:17" ht="27.75" customHeight="1">
      <c r="A10" s="314" t="s">
        <v>147</v>
      </c>
      <c r="B10" s="338">
        <v>8</v>
      </c>
      <c r="C10" s="338">
        <v>0</v>
      </c>
      <c r="D10" s="338">
        <v>0</v>
      </c>
      <c r="E10" s="338">
        <v>0</v>
      </c>
      <c r="F10" s="338">
        <v>10</v>
      </c>
      <c r="G10" s="338">
        <v>10</v>
      </c>
      <c r="H10" s="338">
        <f>SUM(F10:G10)</f>
        <v>20</v>
      </c>
      <c r="I10" s="338">
        <v>0</v>
      </c>
      <c r="J10" s="338">
        <v>0</v>
      </c>
      <c r="K10" s="338">
        <v>0</v>
      </c>
      <c r="L10" s="338">
        <v>0</v>
      </c>
      <c r="M10" s="338">
        <v>0</v>
      </c>
      <c r="N10" s="338">
        <v>0</v>
      </c>
      <c r="O10" s="338">
        <f t="shared" si="0"/>
        <v>10</v>
      </c>
      <c r="P10" s="338">
        <f t="shared" si="0"/>
        <v>10</v>
      </c>
      <c r="Q10" s="338">
        <f t="shared" si="0"/>
        <v>20</v>
      </c>
    </row>
    <row r="11" spans="1:17" ht="27.75" customHeight="1">
      <c r="A11" s="314" t="s">
        <v>150</v>
      </c>
      <c r="B11" s="338">
        <v>2</v>
      </c>
      <c r="C11" s="338">
        <v>0</v>
      </c>
      <c r="D11" s="338">
        <v>0</v>
      </c>
      <c r="E11" s="338">
        <v>0</v>
      </c>
      <c r="F11" s="338">
        <v>0</v>
      </c>
      <c r="G11" s="338">
        <v>26</v>
      </c>
      <c r="H11" s="338">
        <f t="shared" ref="H11" si="1">SUM(F11:G11)</f>
        <v>26</v>
      </c>
      <c r="I11" s="338">
        <v>0</v>
      </c>
      <c r="J11" s="338">
        <v>0</v>
      </c>
      <c r="K11" s="338">
        <v>0</v>
      </c>
      <c r="L11" s="338">
        <v>0</v>
      </c>
      <c r="M11" s="338">
        <v>0</v>
      </c>
      <c r="N11" s="338">
        <v>0</v>
      </c>
      <c r="O11" s="338">
        <f t="shared" si="0"/>
        <v>0</v>
      </c>
      <c r="P11" s="338">
        <f t="shared" si="0"/>
        <v>26</v>
      </c>
      <c r="Q11" s="338">
        <f t="shared" si="0"/>
        <v>26</v>
      </c>
    </row>
    <row r="12" spans="1:17" ht="27.75" customHeight="1" thickBot="1">
      <c r="A12" s="414" t="s">
        <v>149</v>
      </c>
      <c r="B12" s="338">
        <v>8</v>
      </c>
      <c r="C12" s="338">
        <v>0</v>
      </c>
      <c r="D12" s="338">
        <v>0</v>
      </c>
      <c r="E12" s="338">
        <v>0</v>
      </c>
      <c r="F12" s="338">
        <v>7</v>
      </c>
      <c r="G12" s="338">
        <v>23</v>
      </c>
      <c r="H12" s="338">
        <f>SUM(F12:G12)</f>
        <v>30</v>
      </c>
      <c r="I12" s="338">
        <v>0</v>
      </c>
      <c r="J12" s="338">
        <v>0</v>
      </c>
      <c r="K12" s="338">
        <v>0</v>
      </c>
      <c r="L12" s="338">
        <v>0</v>
      </c>
      <c r="M12" s="338">
        <v>0</v>
      </c>
      <c r="N12" s="338">
        <v>0</v>
      </c>
      <c r="O12" s="338">
        <f t="shared" si="0"/>
        <v>7</v>
      </c>
      <c r="P12" s="338">
        <f t="shared" si="0"/>
        <v>23</v>
      </c>
      <c r="Q12" s="338">
        <f t="shared" si="0"/>
        <v>30</v>
      </c>
    </row>
    <row r="13" spans="1:17" ht="27.75" customHeight="1" thickBot="1">
      <c r="A13" s="316" t="s">
        <v>23</v>
      </c>
      <c r="B13" s="416">
        <f>SUM(B6:B12)</f>
        <v>30</v>
      </c>
      <c r="C13" s="416">
        <f t="shared" ref="C13:Q13" si="2">SUM(C6:C12)</f>
        <v>0</v>
      </c>
      <c r="D13" s="416">
        <f t="shared" si="2"/>
        <v>0</v>
      </c>
      <c r="E13" s="416">
        <f t="shared" si="2"/>
        <v>0</v>
      </c>
      <c r="F13" s="416">
        <f t="shared" si="2"/>
        <v>30</v>
      </c>
      <c r="G13" s="416">
        <f t="shared" si="2"/>
        <v>93</v>
      </c>
      <c r="H13" s="416">
        <f t="shared" si="2"/>
        <v>123</v>
      </c>
      <c r="I13" s="416">
        <f t="shared" si="2"/>
        <v>0</v>
      </c>
      <c r="J13" s="416">
        <f t="shared" si="2"/>
        <v>0</v>
      </c>
      <c r="K13" s="416">
        <f t="shared" si="2"/>
        <v>0</v>
      </c>
      <c r="L13" s="416">
        <f t="shared" si="2"/>
        <v>0</v>
      </c>
      <c r="M13" s="416">
        <f t="shared" si="2"/>
        <v>0</v>
      </c>
      <c r="N13" s="416">
        <f t="shared" si="2"/>
        <v>0</v>
      </c>
      <c r="O13" s="416">
        <f t="shared" si="2"/>
        <v>30</v>
      </c>
      <c r="P13" s="416">
        <f t="shared" si="2"/>
        <v>93</v>
      </c>
      <c r="Q13" s="416">
        <f t="shared" si="2"/>
        <v>123</v>
      </c>
    </row>
    <row r="14" spans="1:17" ht="27.75" customHeight="1" thickTop="1"/>
  </sheetData>
  <mergeCells count="7">
    <mergeCell ref="A2:Q2"/>
    <mergeCell ref="A4:A5"/>
    <mergeCell ref="B4:E4"/>
    <mergeCell ref="F4:H4"/>
    <mergeCell ref="I4:K4"/>
    <mergeCell ref="L4:N4"/>
    <mergeCell ref="O4:Q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4"/>
  <sheetViews>
    <sheetView rightToLeft="1" view="pageBreakPreview" zoomScaleSheetLayoutView="100" workbookViewId="0">
      <selection activeCell="V11" sqref="V11"/>
    </sheetView>
  </sheetViews>
  <sheetFormatPr defaultRowHeight="12.75"/>
  <cols>
    <col min="1" max="1" width="11.140625" customWidth="1"/>
    <col min="2" max="2" width="8.140625" customWidth="1"/>
    <col min="3" max="3" width="8.42578125" customWidth="1"/>
    <col min="4" max="5" width="7.140625" customWidth="1"/>
    <col min="6" max="6" width="4.85546875" customWidth="1"/>
    <col min="7" max="7" width="5.28515625" customWidth="1"/>
    <col min="8" max="8" width="6.140625" customWidth="1"/>
    <col min="9" max="13" width="7.28515625" customWidth="1"/>
    <col min="14" max="14" width="7.7109375" customWidth="1"/>
    <col min="15" max="17" width="7.28515625" customWidth="1"/>
    <col min="18" max="18" width="6.5703125" customWidth="1"/>
    <col min="19" max="19" width="6.85546875" customWidth="1"/>
    <col min="20" max="20" width="7.42578125" customWidth="1"/>
  </cols>
  <sheetData>
    <row r="1" spans="1:20" ht="30" customHeight="1">
      <c r="A1" s="692" t="s">
        <v>108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  <c r="Q1" s="692"/>
      <c r="R1" s="692"/>
      <c r="S1" s="692"/>
      <c r="T1" s="692"/>
    </row>
    <row r="2" spans="1:20" ht="22.5" customHeight="1" thickBot="1">
      <c r="A2" s="693" t="s">
        <v>58</v>
      </c>
      <c r="B2" s="693"/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3"/>
      <c r="Q2" s="693"/>
      <c r="R2" s="693"/>
      <c r="S2" s="693"/>
      <c r="T2" s="693"/>
    </row>
    <row r="3" spans="1:20" ht="26.25" customHeight="1" thickTop="1">
      <c r="A3" s="694" t="s">
        <v>24</v>
      </c>
      <c r="B3" s="685" t="s">
        <v>50</v>
      </c>
      <c r="C3" s="688" t="s">
        <v>5</v>
      </c>
      <c r="D3" s="699"/>
      <c r="E3" s="699"/>
      <c r="F3" s="699"/>
      <c r="G3" s="699"/>
      <c r="H3" s="699"/>
      <c r="I3" s="688" t="s">
        <v>28</v>
      </c>
      <c r="J3" s="699"/>
      <c r="K3" s="699"/>
      <c r="L3" s="699"/>
      <c r="M3" s="699"/>
      <c r="N3" s="699"/>
      <c r="O3" s="699"/>
      <c r="P3" s="699"/>
      <c r="Q3" s="699"/>
      <c r="R3" s="690" t="s">
        <v>29</v>
      </c>
      <c r="S3" s="699"/>
      <c r="T3" s="699"/>
    </row>
    <row r="4" spans="1:20" ht="21" customHeight="1">
      <c r="A4" s="695"/>
      <c r="B4" s="697"/>
      <c r="C4" s="679" t="s">
        <v>8</v>
      </c>
      <c r="D4" s="700"/>
      <c r="E4" s="700"/>
      <c r="F4" s="679" t="s">
        <v>30</v>
      </c>
      <c r="G4" s="679"/>
      <c r="H4" s="679"/>
      <c r="I4" s="679" t="s">
        <v>10</v>
      </c>
      <c r="J4" s="701"/>
      <c r="K4" s="701"/>
      <c r="L4" s="679" t="s">
        <v>11</v>
      </c>
      <c r="M4" s="679"/>
      <c r="N4" s="679"/>
      <c r="O4" s="679" t="s">
        <v>31</v>
      </c>
      <c r="P4" s="679"/>
      <c r="Q4" s="679"/>
      <c r="R4" s="700"/>
      <c r="S4" s="700"/>
      <c r="T4" s="700"/>
    </row>
    <row r="5" spans="1:20" ht="24" customHeight="1" thickBot="1">
      <c r="A5" s="696"/>
      <c r="B5" s="698"/>
      <c r="C5" s="35" t="s">
        <v>14</v>
      </c>
      <c r="D5" s="35" t="s">
        <v>15</v>
      </c>
      <c r="E5" s="35" t="s">
        <v>2</v>
      </c>
      <c r="F5" s="35" t="s">
        <v>16</v>
      </c>
      <c r="G5" s="35" t="s">
        <v>17</v>
      </c>
      <c r="H5" s="35" t="s">
        <v>18</v>
      </c>
      <c r="I5" s="35" t="s">
        <v>16</v>
      </c>
      <c r="J5" s="35" t="s">
        <v>17</v>
      </c>
      <c r="K5" s="35" t="s">
        <v>18</v>
      </c>
      <c r="L5" s="35" t="s">
        <v>16</v>
      </c>
      <c r="M5" s="35" t="s">
        <v>17</v>
      </c>
      <c r="N5" s="35" t="s">
        <v>18</v>
      </c>
      <c r="O5" s="35" t="s">
        <v>16</v>
      </c>
      <c r="P5" s="35" t="s">
        <v>17</v>
      </c>
      <c r="Q5" s="35" t="s">
        <v>18</v>
      </c>
      <c r="R5" s="35" t="s">
        <v>16</v>
      </c>
      <c r="S5" s="35" t="s">
        <v>17</v>
      </c>
      <c r="T5" s="35" t="s">
        <v>18</v>
      </c>
    </row>
    <row r="6" spans="1:20" ht="27" customHeight="1">
      <c r="A6" s="79" t="s">
        <v>94</v>
      </c>
      <c r="B6" s="108">
        <v>13</v>
      </c>
      <c r="C6" s="108">
        <v>0</v>
      </c>
      <c r="D6" s="108">
        <v>11</v>
      </c>
      <c r="E6" s="109">
        <f>SUM(C6:D6)</f>
        <v>11</v>
      </c>
      <c r="F6" s="109">
        <v>20</v>
      </c>
      <c r="G6" s="109">
        <v>28</v>
      </c>
      <c r="H6" s="109">
        <f>SUM(F6:G6)</f>
        <v>48</v>
      </c>
      <c r="I6" s="109">
        <v>69</v>
      </c>
      <c r="J6" s="109">
        <v>86</v>
      </c>
      <c r="K6" s="109">
        <f>SUM(I6:J6)</f>
        <v>155</v>
      </c>
      <c r="L6" s="109">
        <v>455</v>
      </c>
      <c r="M6" s="109">
        <v>331</v>
      </c>
      <c r="N6" s="109">
        <f>SUM(L6:M6)</f>
        <v>786</v>
      </c>
      <c r="O6" s="109">
        <v>134</v>
      </c>
      <c r="P6" s="109">
        <v>57</v>
      </c>
      <c r="Q6" s="109">
        <f>SUM(O6:P6)</f>
        <v>191</v>
      </c>
      <c r="R6" s="109">
        <v>50</v>
      </c>
      <c r="S6" s="109">
        <v>12</v>
      </c>
      <c r="T6" s="109">
        <f>SUM(R6:S6)</f>
        <v>62</v>
      </c>
    </row>
    <row r="7" spans="1:20" ht="27" customHeight="1">
      <c r="A7" s="80" t="s">
        <v>32</v>
      </c>
      <c r="B7" s="110">
        <v>14</v>
      </c>
      <c r="C7" s="110">
        <v>0</v>
      </c>
      <c r="D7" s="110">
        <v>20</v>
      </c>
      <c r="E7" s="110">
        <f t="shared" ref="E7:E13" si="0">SUM(C7:D7)</f>
        <v>20</v>
      </c>
      <c r="F7" s="110">
        <v>7</v>
      </c>
      <c r="G7" s="110">
        <v>71</v>
      </c>
      <c r="H7" s="110">
        <f t="shared" ref="H7:H16" si="1">SUM(F7:G7)</f>
        <v>78</v>
      </c>
      <c r="I7" s="110">
        <v>67</v>
      </c>
      <c r="J7" s="110">
        <v>67</v>
      </c>
      <c r="K7" s="110">
        <f t="shared" ref="K7:K16" si="2">SUM(I7:J7)</f>
        <v>134</v>
      </c>
      <c r="L7" s="110">
        <v>574</v>
      </c>
      <c r="M7" s="110">
        <v>477</v>
      </c>
      <c r="N7" s="110">
        <f t="shared" ref="N7:N16" si="3">SUM(L7:M7)</f>
        <v>1051</v>
      </c>
      <c r="O7" s="110">
        <v>114</v>
      </c>
      <c r="P7" s="110">
        <v>79</v>
      </c>
      <c r="Q7" s="110">
        <f t="shared" ref="Q7:Q16" si="4">SUM(O7:P7)</f>
        <v>193</v>
      </c>
      <c r="R7" s="110">
        <v>48</v>
      </c>
      <c r="S7" s="110">
        <v>17</v>
      </c>
      <c r="T7" s="110">
        <f t="shared" ref="T7:T16" si="5">SUM(R7:S7)</f>
        <v>65</v>
      </c>
    </row>
    <row r="8" spans="1:20" ht="27" customHeight="1">
      <c r="A8" s="80" t="s">
        <v>33</v>
      </c>
      <c r="B8" s="110">
        <v>22</v>
      </c>
      <c r="C8" s="110">
        <v>0</v>
      </c>
      <c r="D8" s="110">
        <v>10</v>
      </c>
      <c r="E8" s="110">
        <f t="shared" si="0"/>
        <v>10</v>
      </c>
      <c r="F8" s="110">
        <v>63</v>
      </c>
      <c r="G8" s="110">
        <v>0</v>
      </c>
      <c r="H8" s="110">
        <f t="shared" si="1"/>
        <v>63</v>
      </c>
      <c r="I8" s="110">
        <v>162</v>
      </c>
      <c r="J8" s="110">
        <v>77</v>
      </c>
      <c r="K8" s="110">
        <f t="shared" si="2"/>
        <v>239</v>
      </c>
      <c r="L8" s="110">
        <v>955</v>
      </c>
      <c r="M8" s="110">
        <v>427</v>
      </c>
      <c r="N8" s="110">
        <f t="shared" si="3"/>
        <v>1382</v>
      </c>
      <c r="O8" s="110">
        <v>174</v>
      </c>
      <c r="P8" s="110">
        <v>112</v>
      </c>
      <c r="Q8" s="110">
        <f t="shared" si="4"/>
        <v>286</v>
      </c>
      <c r="R8" s="110">
        <v>60</v>
      </c>
      <c r="S8" s="110">
        <v>17</v>
      </c>
      <c r="T8" s="110">
        <f t="shared" si="5"/>
        <v>77</v>
      </c>
    </row>
    <row r="9" spans="1:20" ht="27" customHeight="1">
      <c r="A9" s="80" t="s">
        <v>92</v>
      </c>
      <c r="B9" s="110">
        <v>27</v>
      </c>
      <c r="C9" s="110">
        <v>0</v>
      </c>
      <c r="D9" s="110">
        <v>0</v>
      </c>
      <c r="E9" s="110">
        <v>0</v>
      </c>
      <c r="F9" s="110">
        <v>0</v>
      </c>
      <c r="G9" s="110">
        <v>0</v>
      </c>
      <c r="H9" s="110">
        <v>0</v>
      </c>
      <c r="I9" s="110">
        <v>210</v>
      </c>
      <c r="J9" s="110">
        <v>124</v>
      </c>
      <c r="K9" s="110">
        <v>334</v>
      </c>
      <c r="L9" s="110">
        <v>778</v>
      </c>
      <c r="M9" s="110">
        <v>553</v>
      </c>
      <c r="N9" s="110">
        <v>1331</v>
      </c>
      <c r="O9" s="110">
        <v>238</v>
      </c>
      <c r="P9" s="110">
        <v>138</v>
      </c>
      <c r="Q9" s="110">
        <f t="shared" si="4"/>
        <v>376</v>
      </c>
      <c r="R9" s="110">
        <v>92</v>
      </c>
      <c r="S9" s="110">
        <v>31</v>
      </c>
      <c r="T9" s="110">
        <f t="shared" si="5"/>
        <v>123</v>
      </c>
    </row>
    <row r="10" spans="1:20" ht="27" customHeight="1">
      <c r="A10" s="80" t="s">
        <v>37</v>
      </c>
      <c r="B10" s="110">
        <v>36</v>
      </c>
      <c r="C10" s="110">
        <v>0</v>
      </c>
      <c r="D10" s="110">
        <v>13</v>
      </c>
      <c r="E10" s="110">
        <f t="shared" si="0"/>
        <v>13</v>
      </c>
      <c r="F10" s="110">
        <v>179</v>
      </c>
      <c r="G10" s="110">
        <v>130</v>
      </c>
      <c r="H10" s="110">
        <f t="shared" si="1"/>
        <v>309</v>
      </c>
      <c r="I10" s="110">
        <v>641</v>
      </c>
      <c r="J10" s="110">
        <v>412</v>
      </c>
      <c r="K10" s="110">
        <f t="shared" si="2"/>
        <v>1053</v>
      </c>
      <c r="L10" s="110">
        <v>1938</v>
      </c>
      <c r="M10" s="110">
        <v>1392</v>
      </c>
      <c r="N10" s="110">
        <f t="shared" si="3"/>
        <v>3330</v>
      </c>
      <c r="O10" s="110">
        <v>273</v>
      </c>
      <c r="P10" s="110">
        <v>182</v>
      </c>
      <c r="Q10" s="110">
        <f t="shared" si="4"/>
        <v>455</v>
      </c>
      <c r="R10" s="110">
        <v>178</v>
      </c>
      <c r="S10" s="110">
        <v>74</v>
      </c>
      <c r="T10" s="110">
        <f t="shared" si="5"/>
        <v>252</v>
      </c>
    </row>
    <row r="11" spans="1:20" ht="27" customHeight="1">
      <c r="A11" s="80" t="s">
        <v>107</v>
      </c>
      <c r="B11" s="110">
        <v>1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0</v>
      </c>
      <c r="I11" s="110">
        <v>20</v>
      </c>
      <c r="J11" s="110">
        <v>0</v>
      </c>
      <c r="K11" s="110">
        <f t="shared" si="2"/>
        <v>20</v>
      </c>
      <c r="L11" s="110">
        <v>82</v>
      </c>
      <c r="M11" s="110">
        <v>0</v>
      </c>
      <c r="N11" s="110">
        <f t="shared" si="3"/>
        <v>82</v>
      </c>
      <c r="O11" s="110">
        <v>14</v>
      </c>
      <c r="P11" s="110">
        <v>0</v>
      </c>
      <c r="Q11" s="110">
        <f t="shared" si="4"/>
        <v>14</v>
      </c>
      <c r="R11" s="110">
        <v>14</v>
      </c>
      <c r="S11" s="110">
        <v>0</v>
      </c>
      <c r="T11" s="110">
        <f t="shared" si="5"/>
        <v>14</v>
      </c>
    </row>
    <row r="12" spans="1:20" ht="27" customHeight="1">
      <c r="A12" s="80" t="s">
        <v>35</v>
      </c>
      <c r="B12" s="110">
        <v>2</v>
      </c>
      <c r="C12" s="110">
        <v>0</v>
      </c>
      <c r="D12" s="110">
        <v>0</v>
      </c>
      <c r="E12" s="110">
        <v>0</v>
      </c>
      <c r="F12" s="110">
        <v>0</v>
      </c>
      <c r="G12" s="110">
        <v>0</v>
      </c>
      <c r="H12" s="110">
        <v>0</v>
      </c>
      <c r="I12" s="110">
        <v>58</v>
      </c>
      <c r="J12" s="110">
        <v>53</v>
      </c>
      <c r="K12" s="110">
        <f t="shared" si="2"/>
        <v>111</v>
      </c>
      <c r="L12" s="110">
        <v>151</v>
      </c>
      <c r="M12" s="110">
        <v>145</v>
      </c>
      <c r="N12" s="110">
        <f t="shared" si="3"/>
        <v>296</v>
      </c>
      <c r="O12" s="110">
        <v>20</v>
      </c>
      <c r="P12" s="110">
        <v>27</v>
      </c>
      <c r="Q12" s="110">
        <f t="shared" si="4"/>
        <v>47</v>
      </c>
      <c r="R12" s="110">
        <v>4</v>
      </c>
      <c r="S12" s="110">
        <v>3</v>
      </c>
      <c r="T12" s="110">
        <f t="shared" si="5"/>
        <v>7</v>
      </c>
    </row>
    <row r="13" spans="1:20" ht="27" customHeight="1">
      <c r="A13" s="80" t="s">
        <v>72</v>
      </c>
      <c r="B13" s="110">
        <v>24</v>
      </c>
      <c r="C13" s="110">
        <v>0</v>
      </c>
      <c r="D13" s="110">
        <v>23</v>
      </c>
      <c r="E13" s="110">
        <f t="shared" si="0"/>
        <v>23</v>
      </c>
      <c r="F13" s="110">
        <v>38</v>
      </c>
      <c r="G13" s="110">
        <v>25</v>
      </c>
      <c r="H13" s="110">
        <f t="shared" si="1"/>
        <v>63</v>
      </c>
      <c r="I13" s="110">
        <v>319</v>
      </c>
      <c r="J13" s="110">
        <v>146</v>
      </c>
      <c r="K13" s="110">
        <f t="shared" si="2"/>
        <v>465</v>
      </c>
      <c r="L13" s="110">
        <v>900</v>
      </c>
      <c r="M13" s="110">
        <v>391</v>
      </c>
      <c r="N13" s="110">
        <f t="shared" si="3"/>
        <v>1291</v>
      </c>
      <c r="O13" s="110">
        <v>165</v>
      </c>
      <c r="P13" s="110">
        <v>147</v>
      </c>
      <c r="Q13" s="110">
        <f t="shared" si="4"/>
        <v>312</v>
      </c>
      <c r="R13" s="110">
        <v>81</v>
      </c>
      <c r="S13" s="110">
        <v>28</v>
      </c>
      <c r="T13" s="110">
        <f t="shared" si="5"/>
        <v>109</v>
      </c>
    </row>
    <row r="14" spans="1:20" ht="27" customHeight="1">
      <c r="A14" s="80" t="s">
        <v>25</v>
      </c>
      <c r="B14" s="110">
        <v>4</v>
      </c>
      <c r="C14" s="110">
        <v>0</v>
      </c>
      <c r="D14" s="110">
        <v>0</v>
      </c>
      <c r="E14" s="110">
        <v>0</v>
      </c>
      <c r="F14" s="110">
        <v>0</v>
      </c>
      <c r="G14" s="110">
        <v>0</v>
      </c>
      <c r="H14" s="110">
        <f t="shared" si="1"/>
        <v>0</v>
      </c>
      <c r="I14" s="110">
        <v>166</v>
      </c>
      <c r="J14" s="110">
        <v>255</v>
      </c>
      <c r="K14" s="110">
        <f t="shared" si="2"/>
        <v>421</v>
      </c>
      <c r="L14" s="110">
        <v>611</v>
      </c>
      <c r="M14" s="110">
        <v>709</v>
      </c>
      <c r="N14" s="110">
        <f t="shared" si="3"/>
        <v>1320</v>
      </c>
      <c r="O14" s="110">
        <v>28</v>
      </c>
      <c r="P14" s="110">
        <v>45</v>
      </c>
      <c r="Q14" s="110">
        <f t="shared" si="4"/>
        <v>73</v>
      </c>
      <c r="R14" s="110">
        <v>7</v>
      </c>
      <c r="S14" s="110">
        <v>6</v>
      </c>
      <c r="T14" s="110">
        <f t="shared" si="5"/>
        <v>13</v>
      </c>
    </row>
    <row r="15" spans="1:20" ht="27" customHeight="1">
      <c r="A15" s="80" t="s">
        <v>36</v>
      </c>
      <c r="B15" s="110">
        <v>6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  <c r="H15" s="110">
        <f t="shared" si="1"/>
        <v>0</v>
      </c>
      <c r="I15" s="110">
        <v>43</v>
      </c>
      <c r="J15" s="110">
        <v>222</v>
      </c>
      <c r="K15" s="110">
        <f t="shared" si="2"/>
        <v>265</v>
      </c>
      <c r="L15" s="110">
        <v>104</v>
      </c>
      <c r="M15" s="110">
        <v>681</v>
      </c>
      <c r="N15" s="110">
        <f t="shared" si="3"/>
        <v>785</v>
      </c>
      <c r="O15" s="110">
        <v>33</v>
      </c>
      <c r="P15" s="110">
        <v>47</v>
      </c>
      <c r="Q15" s="110">
        <f t="shared" si="4"/>
        <v>80</v>
      </c>
      <c r="R15" s="110">
        <v>11</v>
      </c>
      <c r="S15" s="110">
        <v>18</v>
      </c>
      <c r="T15" s="110">
        <f t="shared" si="5"/>
        <v>29</v>
      </c>
    </row>
    <row r="16" spans="1:20" ht="27" customHeight="1" thickBot="1">
      <c r="A16" s="81" t="s">
        <v>26</v>
      </c>
      <c r="B16" s="109">
        <v>2</v>
      </c>
      <c r="C16" s="111">
        <v>0</v>
      </c>
      <c r="D16" s="111">
        <v>0</v>
      </c>
      <c r="E16" s="111">
        <v>0</v>
      </c>
      <c r="F16" s="111">
        <v>0</v>
      </c>
      <c r="G16" s="111">
        <v>0</v>
      </c>
      <c r="H16" s="109">
        <f t="shared" si="1"/>
        <v>0</v>
      </c>
      <c r="I16" s="109">
        <v>24</v>
      </c>
      <c r="J16" s="109">
        <v>13</v>
      </c>
      <c r="K16" s="109">
        <f t="shared" si="2"/>
        <v>37</v>
      </c>
      <c r="L16" s="109">
        <v>102</v>
      </c>
      <c r="M16" s="109">
        <v>101</v>
      </c>
      <c r="N16" s="109">
        <f t="shared" si="3"/>
        <v>203</v>
      </c>
      <c r="O16" s="109">
        <v>26</v>
      </c>
      <c r="P16" s="109">
        <v>17</v>
      </c>
      <c r="Q16" s="109">
        <f t="shared" si="4"/>
        <v>43</v>
      </c>
      <c r="R16" s="109">
        <v>9</v>
      </c>
      <c r="S16" s="109">
        <v>3</v>
      </c>
      <c r="T16" s="109">
        <f t="shared" si="5"/>
        <v>12</v>
      </c>
    </row>
    <row r="17" spans="1:20" ht="27" customHeight="1" thickBot="1">
      <c r="A17" s="82" t="s">
        <v>23</v>
      </c>
      <c r="B17" s="112">
        <f t="shared" ref="B17:N17" si="6">SUM(B6:B16)</f>
        <v>151</v>
      </c>
      <c r="C17" s="112">
        <f t="shared" si="6"/>
        <v>0</v>
      </c>
      <c r="D17" s="112">
        <f t="shared" si="6"/>
        <v>77</v>
      </c>
      <c r="E17" s="112">
        <f t="shared" si="6"/>
        <v>77</v>
      </c>
      <c r="F17" s="112">
        <f t="shared" si="6"/>
        <v>307</v>
      </c>
      <c r="G17" s="112">
        <f t="shared" si="6"/>
        <v>254</v>
      </c>
      <c r="H17" s="112">
        <f t="shared" si="6"/>
        <v>561</v>
      </c>
      <c r="I17" s="112">
        <f t="shared" si="6"/>
        <v>1779</v>
      </c>
      <c r="J17" s="112">
        <f t="shared" si="6"/>
        <v>1455</v>
      </c>
      <c r="K17" s="112">
        <f t="shared" si="6"/>
        <v>3234</v>
      </c>
      <c r="L17" s="112">
        <f t="shared" si="6"/>
        <v>6650</v>
      </c>
      <c r="M17" s="112">
        <f t="shared" si="6"/>
        <v>5207</v>
      </c>
      <c r="N17" s="112">
        <f t="shared" si="6"/>
        <v>11857</v>
      </c>
      <c r="O17" s="112">
        <f t="shared" ref="O17:T17" si="7">SUM(O6:O16)</f>
        <v>1219</v>
      </c>
      <c r="P17" s="112">
        <f t="shared" si="7"/>
        <v>851</v>
      </c>
      <c r="Q17" s="112">
        <f t="shared" si="7"/>
        <v>2070</v>
      </c>
      <c r="R17" s="112">
        <f t="shared" si="7"/>
        <v>554</v>
      </c>
      <c r="S17" s="112">
        <f t="shared" si="7"/>
        <v>209</v>
      </c>
      <c r="T17" s="112">
        <f t="shared" si="7"/>
        <v>763</v>
      </c>
    </row>
    <row r="18" spans="1:20" ht="13.5" customHeight="1" thickTop="1"/>
    <row r="19" spans="1:20" ht="12.75" customHeight="1"/>
    <row r="20" spans="1:20" ht="12.75" customHeight="1"/>
    <row r="21" spans="1:20" ht="12.75" customHeight="1"/>
    <row r="22" spans="1:20" ht="12.75" customHeight="1"/>
    <row r="23" spans="1:20" ht="12.75" customHeight="1"/>
    <row r="24" spans="1:20" ht="12.75" customHeight="1"/>
    <row r="25" spans="1:20" ht="12.75" customHeight="1"/>
    <row r="26" spans="1:20" ht="12.75" customHeight="1"/>
    <row r="27" spans="1:20" ht="12.75" customHeight="1"/>
    <row r="28" spans="1:20" ht="12.75" customHeight="1"/>
    <row r="29" spans="1:20" ht="12.75" customHeight="1"/>
    <row r="30" spans="1:20" ht="12.75" customHeight="1"/>
    <row r="31" spans="1:20" ht="13.5" customHeight="1"/>
    <row r="32" spans="1:20" ht="12.75" customHeight="1"/>
    <row r="33" ht="12.75" customHeight="1"/>
    <row r="34" ht="13.5" customHeight="1"/>
  </sheetData>
  <mergeCells count="12">
    <mergeCell ref="A1:T1"/>
    <mergeCell ref="A2:T2"/>
    <mergeCell ref="A3:A5"/>
    <mergeCell ref="B3:B5"/>
    <mergeCell ref="C3:H3"/>
    <mergeCell ref="I3:Q3"/>
    <mergeCell ref="R3:T4"/>
    <mergeCell ref="C4:E4"/>
    <mergeCell ref="F4:H4"/>
    <mergeCell ref="I4:K4"/>
    <mergeCell ref="L4:N4"/>
    <mergeCell ref="O4:Q4"/>
  </mergeCells>
  <printOptions horizontalCentered="1"/>
  <pageMargins left="0.39370078740157499" right="0.39370078740157499" top="1" bottom="0.643700787" header="1" footer="0.643700787"/>
  <pageSetup paperSize="9" scale="85" orientation="landscape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49"/>
  <sheetViews>
    <sheetView rightToLeft="1" view="pageBreakPreview" zoomScale="85" zoomScaleSheetLayoutView="85" workbookViewId="0">
      <selection activeCell="R18" sqref="R18"/>
    </sheetView>
  </sheetViews>
  <sheetFormatPr defaultColWidth="13.5703125" defaultRowHeight="15.75"/>
  <cols>
    <col min="1" max="1" width="13.5703125" style="125"/>
    <col min="2" max="2" width="8.140625" style="125" bestFit="1" customWidth="1"/>
    <col min="3" max="10" width="11.85546875" style="125" customWidth="1"/>
    <col min="11" max="11" width="19.42578125" style="125" customWidth="1"/>
    <col min="12" max="16384" width="13.5703125" style="125"/>
  </cols>
  <sheetData>
    <row r="1" spans="1:11" ht="20.25" customHeight="1">
      <c r="A1" s="858" t="s">
        <v>417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</row>
    <row r="2" spans="1:11" ht="18.75" thickBot="1">
      <c r="A2" s="738" t="s">
        <v>418</v>
      </c>
      <c r="B2" s="738"/>
    </row>
    <row r="3" spans="1:11" ht="15" customHeight="1" thickTop="1">
      <c r="A3" s="938" t="s">
        <v>24</v>
      </c>
      <c r="B3" s="938" t="s">
        <v>154</v>
      </c>
      <c r="C3" s="937" t="s">
        <v>258</v>
      </c>
      <c r="D3" s="937"/>
      <c r="E3" s="937" t="s">
        <v>259</v>
      </c>
      <c r="F3" s="937"/>
      <c r="G3" s="937" t="s">
        <v>260</v>
      </c>
      <c r="H3" s="937"/>
      <c r="I3" s="937" t="s">
        <v>23</v>
      </c>
      <c r="J3" s="937"/>
      <c r="K3" s="937"/>
    </row>
    <row r="4" spans="1:11" ht="16.5" thickBot="1">
      <c r="A4" s="939"/>
      <c r="B4" s="939"/>
      <c r="C4" s="466" t="s">
        <v>181</v>
      </c>
      <c r="D4" s="466" t="s">
        <v>313</v>
      </c>
      <c r="E4" s="466" t="s">
        <v>181</v>
      </c>
      <c r="F4" s="466" t="s">
        <v>313</v>
      </c>
      <c r="G4" s="466" t="s">
        <v>181</v>
      </c>
      <c r="H4" s="466" t="s">
        <v>313</v>
      </c>
      <c r="I4" s="466" t="s">
        <v>181</v>
      </c>
      <c r="J4" s="466" t="s">
        <v>313</v>
      </c>
      <c r="K4" s="466" t="s">
        <v>2</v>
      </c>
    </row>
    <row r="5" spans="1:11" ht="19.5" customHeight="1">
      <c r="A5" s="935" t="s">
        <v>92</v>
      </c>
      <c r="B5" s="467" t="s">
        <v>163</v>
      </c>
      <c r="C5" s="468">
        <v>0</v>
      </c>
      <c r="D5" s="468">
        <v>70</v>
      </c>
      <c r="E5" s="468">
        <v>0</v>
      </c>
      <c r="F5" s="468">
        <v>0</v>
      </c>
      <c r="G5" s="468">
        <v>0</v>
      </c>
      <c r="H5" s="468">
        <v>0</v>
      </c>
      <c r="I5" s="468">
        <f>G5+E5+C5</f>
        <v>0</v>
      </c>
      <c r="J5" s="468">
        <f>H5+F5+D5</f>
        <v>70</v>
      </c>
      <c r="K5" s="468">
        <f>J5+I5</f>
        <v>70</v>
      </c>
    </row>
    <row r="6" spans="1:11" ht="19.5" customHeight="1">
      <c r="A6" s="934"/>
      <c r="B6" s="469" t="s">
        <v>164</v>
      </c>
      <c r="C6" s="470">
        <v>0</v>
      </c>
      <c r="D6" s="470">
        <v>0</v>
      </c>
      <c r="E6" s="470">
        <v>0</v>
      </c>
      <c r="F6" s="470">
        <v>196</v>
      </c>
      <c r="G6" s="470">
        <v>0</v>
      </c>
      <c r="H6" s="470">
        <v>209</v>
      </c>
      <c r="I6" s="470">
        <f t="shared" ref="I6:J45" si="0">G6+E6+C6</f>
        <v>0</v>
      </c>
      <c r="J6" s="470">
        <f t="shared" si="0"/>
        <v>405</v>
      </c>
      <c r="K6" s="470">
        <f t="shared" ref="K6:K45" si="1">J6+I6</f>
        <v>405</v>
      </c>
    </row>
    <row r="7" spans="1:11" ht="19.5" customHeight="1">
      <c r="A7" s="934"/>
      <c r="B7" s="469" t="s">
        <v>271</v>
      </c>
      <c r="C7" s="471">
        <v>0</v>
      </c>
      <c r="D7" s="471">
        <v>0</v>
      </c>
      <c r="E7" s="471">
        <v>0</v>
      </c>
      <c r="F7" s="471">
        <v>0</v>
      </c>
      <c r="G7" s="471">
        <v>0</v>
      </c>
      <c r="H7" s="471">
        <v>0</v>
      </c>
      <c r="I7" s="471">
        <f t="shared" si="0"/>
        <v>0</v>
      </c>
      <c r="J7" s="471">
        <f t="shared" si="0"/>
        <v>0</v>
      </c>
      <c r="K7" s="471">
        <f t="shared" si="1"/>
        <v>0</v>
      </c>
    </row>
    <row r="8" spans="1:11" ht="19.5" customHeight="1">
      <c r="A8" s="934" t="s">
        <v>72</v>
      </c>
      <c r="B8" s="472" t="s">
        <v>163</v>
      </c>
      <c r="C8" s="471">
        <v>0</v>
      </c>
      <c r="D8" s="471">
        <v>0</v>
      </c>
      <c r="E8" s="471">
        <v>0</v>
      </c>
      <c r="F8" s="471">
        <v>0</v>
      </c>
      <c r="G8" s="471">
        <v>0</v>
      </c>
      <c r="H8" s="471">
        <v>0</v>
      </c>
      <c r="I8" s="471">
        <f t="shared" si="0"/>
        <v>0</v>
      </c>
      <c r="J8" s="471">
        <f t="shared" si="0"/>
        <v>0</v>
      </c>
      <c r="K8" s="471">
        <f t="shared" si="1"/>
        <v>0</v>
      </c>
    </row>
    <row r="9" spans="1:11" ht="19.5" customHeight="1">
      <c r="A9" s="934"/>
      <c r="B9" s="472" t="s">
        <v>164</v>
      </c>
      <c r="C9" s="471">
        <v>0</v>
      </c>
      <c r="D9" s="471">
        <v>0</v>
      </c>
      <c r="E9" s="471">
        <v>0</v>
      </c>
      <c r="F9" s="471">
        <v>79</v>
      </c>
      <c r="G9" s="471">
        <v>0</v>
      </c>
      <c r="H9" s="471">
        <v>99</v>
      </c>
      <c r="I9" s="471">
        <f t="shared" si="0"/>
        <v>0</v>
      </c>
      <c r="J9" s="471">
        <f t="shared" si="0"/>
        <v>178</v>
      </c>
      <c r="K9" s="471">
        <f t="shared" si="1"/>
        <v>178</v>
      </c>
    </row>
    <row r="10" spans="1:11" ht="19.5" customHeight="1">
      <c r="A10" s="934"/>
      <c r="B10" s="472" t="s">
        <v>165</v>
      </c>
      <c r="C10" s="471">
        <v>0</v>
      </c>
      <c r="D10" s="471">
        <v>0</v>
      </c>
      <c r="E10" s="471">
        <v>0</v>
      </c>
      <c r="F10" s="471">
        <v>0</v>
      </c>
      <c r="G10" s="471">
        <v>0</v>
      </c>
      <c r="H10" s="471">
        <v>2</v>
      </c>
      <c r="I10" s="471">
        <f t="shared" si="0"/>
        <v>0</v>
      </c>
      <c r="J10" s="471">
        <f t="shared" si="0"/>
        <v>2</v>
      </c>
      <c r="K10" s="471">
        <f t="shared" si="1"/>
        <v>2</v>
      </c>
    </row>
    <row r="11" spans="1:11" ht="19.5" customHeight="1">
      <c r="A11" s="940" t="s">
        <v>32</v>
      </c>
      <c r="B11" s="472" t="s">
        <v>163</v>
      </c>
      <c r="C11" s="471">
        <v>0</v>
      </c>
      <c r="D11" s="471">
        <v>0</v>
      </c>
      <c r="E11" s="471">
        <v>0</v>
      </c>
      <c r="F11" s="471">
        <v>0</v>
      </c>
      <c r="G11" s="471">
        <v>0</v>
      </c>
      <c r="H11" s="471">
        <v>0</v>
      </c>
      <c r="I11" s="471">
        <f t="shared" si="0"/>
        <v>0</v>
      </c>
      <c r="J11" s="471">
        <f t="shared" si="0"/>
        <v>0</v>
      </c>
      <c r="K11" s="471">
        <f t="shared" si="1"/>
        <v>0</v>
      </c>
    </row>
    <row r="12" spans="1:11" ht="19.5" customHeight="1">
      <c r="A12" s="941"/>
      <c r="B12" s="472" t="s">
        <v>164</v>
      </c>
      <c r="C12" s="471">
        <v>0</v>
      </c>
      <c r="D12" s="471">
        <v>0</v>
      </c>
      <c r="E12" s="471">
        <v>0</v>
      </c>
      <c r="F12" s="471">
        <v>0</v>
      </c>
      <c r="G12" s="471">
        <v>0</v>
      </c>
      <c r="H12" s="471">
        <v>43</v>
      </c>
      <c r="I12" s="471">
        <f t="shared" si="0"/>
        <v>0</v>
      </c>
      <c r="J12" s="471">
        <f t="shared" si="0"/>
        <v>43</v>
      </c>
      <c r="K12" s="471">
        <f t="shared" si="1"/>
        <v>43</v>
      </c>
    </row>
    <row r="13" spans="1:11" ht="19.5" customHeight="1">
      <c r="A13" s="941"/>
      <c r="B13" s="472" t="s">
        <v>165</v>
      </c>
      <c r="C13" s="471">
        <v>0</v>
      </c>
      <c r="D13" s="471">
        <v>0</v>
      </c>
      <c r="E13" s="471">
        <v>0</v>
      </c>
      <c r="F13" s="471">
        <v>0</v>
      </c>
      <c r="G13" s="471">
        <v>0</v>
      </c>
      <c r="H13" s="471">
        <v>3</v>
      </c>
      <c r="I13" s="471">
        <f t="shared" si="0"/>
        <v>0</v>
      </c>
      <c r="J13" s="471">
        <f t="shared" si="0"/>
        <v>3</v>
      </c>
      <c r="K13" s="471">
        <f t="shared" si="1"/>
        <v>3</v>
      </c>
    </row>
    <row r="14" spans="1:11" ht="19.5" customHeight="1">
      <c r="A14" s="942" t="s">
        <v>99</v>
      </c>
      <c r="B14" s="472" t="s">
        <v>163</v>
      </c>
      <c r="C14" s="471">
        <v>0</v>
      </c>
      <c r="D14" s="471">
        <v>0</v>
      </c>
      <c r="E14" s="471">
        <v>0</v>
      </c>
      <c r="F14" s="471">
        <v>0</v>
      </c>
      <c r="G14" s="471">
        <v>0</v>
      </c>
      <c r="H14" s="471">
        <v>0</v>
      </c>
      <c r="I14" s="471">
        <f t="shared" si="0"/>
        <v>0</v>
      </c>
      <c r="J14" s="471">
        <f t="shared" si="0"/>
        <v>0</v>
      </c>
      <c r="K14" s="471">
        <f t="shared" si="1"/>
        <v>0</v>
      </c>
    </row>
    <row r="15" spans="1:11" ht="19.5" customHeight="1">
      <c r="A15" s="943"/>
      <c r="B15" s="472" t="s">
        <v>164</v>
      </c>
      <c r="C15" s="471">
        <v>0</v>
      </c>
      <c r="D15" s="471">
        <v>0</v>
      </c>
      <c r="E15" s="471">
        <v>0</v>
      </c>
      <c r="F15" s="471">
        <v>178</v>
      </c>
      <c r="G15" s="471">
        <v>0</v>
      </c>
      <c r="H15" s="471">
        <v>80</v>
      </c>
      <c r="I15" s="471">
        <f t="shared" si="0"/>
        <v>0</v>
      </c>
      <c r="J15" s="471">
        <f t="shared" si="0"/>
        <v>258</v>
      </c>
      <c r="K15" s="471">
        <f t="shared" si="1"/>
        <v>258</v>
      </c>
    </row>
    <row r="16" spans="1:11" ht="19.5" customHeight="1">
      <c r="A16" s="944"/>
      <c r="B16" s="472" t="s">
        <v>165</v>
      </c>
      <c r="C16" s="471">
        <v>0</v>
      </c>
      <c r="D16" s="471">
        <v>0</v>
      </c>
      <c r="E16" s="471">
        <v>0</v>
      </c>
      <c r="F16" s="471">
        <v>2</v>
      </c>
      <c r="G16" s="471">
        <v>0</v>
      </c>
      <c r="H16" s="471">
        <v>2</v>
      </c>
      <c r="I16" s="471">
        <f t="shared" si="0"/>
        <v>0</v>
      </c>
      <c r="J16" s="471">
        <f t="shared" si="0"/>
        <v>4</v>
      </c>
      <c r="K16" s="471">
        <f t="shared" si="1"/>
        <v>4</v>
      </c>
    </row>
    <row r="17" spans="1:11" ht="19.5" customHeight="1">
      <c r="A17" s="934" t="s">
        <v>37</v>
      </c>
      <c r="B17" s="472" t="s">
        <v>163</v>
      </c>
      <c r="C17" s="471">
        <v>0</v>
      </c>
      <c r="D17" s="471">
        <v>102</v>
      </c>
      <c r="E17" s="471">
        <v>0</v>
      </c>
      <c r="F17" s="471">
        <v>0</v>
      </c>
      <c r="G17" s="471">
        <v>0</v>
      </c>
      <c r="H17" s="471">
        <v>0</v>
      </c>
      <c r="I17" s="471">
        <f t="shared" si="0"/>
        <v>0</v>
      </c>
      <c r="J17" s="471">
        <f t="shared" si="0"/>
        <v>102</v>
      </c>
      <c r="K17" s="471">
        <f t="shared" si="1"/>
        <v>102</v>
      </c>
    </row>
    <row r="18" spans="1:11" ht="19.5" customHeight="1">
      <c r="A18" s="934"/>
      <c r="B18" s="472" t="s">
        <v>164</v>
      </c>
      <c r="C18" s="471">
        <v>0</v>
      </c>
      <c r="D18" s="471">
        <v>90</v>
      </c>
      <c r="E18" s="471">
        <v>0</v>
      </c>
      <c r="F18" s="471">
        <v>657</v>
      </c>
      <c r="G18" s="471">
        <v>0</v>
      </c>
      <c r="H18" s="471">
        <v>650</v>
      </c>
      <c r="I18" s="471">
        <f t="shared" si="0"/>
        <v>0</v>
      </c>
      <c r="J18" s="471">
        <f t="shared" si="0"/>
        <v>1397</v>
      </c>
      <c r="K18" s="471">
        <f t="shared" si="1"/>
        <v>1397</v>
      </c>
    </row>
    <row r="19" spans="1:11" ht="19.5" customHeight="1">
      <c r="A19" s="934"/>
      <c r="B19" s="472" t="s">
        <v>165</v>
      </c>
      <c r="C19" s="471">
        <v>0</v>
      </c>
      <c r="D19" s="471">
        <v>3</v>
      </c>
      <c r="E19" s="471">
        <v>0</v>
      </c>
      <c r="F19" s="471">
        <v>9</v>
      </c>
      <c r="G19" s="471">
        <v>0</v>
      </c>
      <c r="H19" s="471">
        <v>5</v>
      </c>
      <c r="I19" s="471">
        <f t="shared" si="0"/>
        <v>0</v>
      </c>
      <c r="J19" s="471">
        <f t="shared" si="0"/>
        <v>17</v>
      </c>
      <c r="K19" s="471">
        <f t="shared" si="1"/>
        <v>17</v>
      </c>
    </row>
    <row r="20" spans="1:11" ht="19.5" customHeight="1">
      <c r="A20" s="934" t="s">
        <v>34</v>
      </c>
      <c r="B20" s="472" t="s">
        <v>163</v>
      </c>
      <c r="C20" s="471">
        <v>0</v>
      </c>
      <c r="D20" s="471">
        <v>0</v>
      </c>
      <c r="E20" s="471">
        <v>0</v>
      </c>
      <c r="F20" s="471">
        <v>0</v>
      </c>
      <c r="G20" s="471">
        <v>0</v>
      </c>
      <c r="H20" s="471">
        <v>0</v>
      </c>
      <c r="I20" s="471">
        <f t="shared" si="0"/>
        <v>0</v>
      </c>
      <c r="J20" s="471">
        <f t="shared" si="0"/>
        <v>0</v>
      </c>
      <c r="K20" s="471">
        <f t="shared" si="1"/>
        <v>0</v>
      </c>
    </row>
    <row r="21" spans="1:11" ht="19.5" customHeight="1">
      <c r="A21" s="934"/>
      <c r="B21" s="472" t="s">
        <v>164</v>
      </c>
      <c r="C21" s="471">
        <v>0</v>
      </c>
      <c r="D21" s="471">
        <v>0</v>
      </c>
      <c r="E21" s="471">
        <v>0</v>
      </c>
      <c r="F21" s="471">
        <v>101</v>
      </c>
      <c r="G21" s="471">
        <v>0</v>
      </c>
      <c r="H21" s="471">
        <v>142</v>
      </c>
      <c r="I21" s="471">
        <f t="shared" si="0"/>
        <v>0</v>
      </c>
      <c r="J21" s="471">
        <f t="shared" si="0"/>
        <v>243</v>
      </c>
      <c r="K21" s="471">
        <f t="shared" si="1"/>
        <v>243</v>
      </c>
    </row>
    <row r="22" spans="1:11" ht="19.5" customHeight="1">
      <c r="A22" s="934"/>
      <c r="B22" s="472" t="s">
        <v>165</v>
      </c>
      <c r="C22" s="471">
        <v>0</v>
      </c>
      <c r="D22" s="471">
        <v>0</v>
      </c>
      <c r="E22" s="471">
        <v>0</v>
      </c>
      <c r="F22" s="471">
        <v>0</v>
      </c>
      <c r="G22" s="471">
        <v>0</v>
      </c>
      <c r="H22" s="471">
        <v>0</v>
      </c>
      <c r="I22" s="471">
        <f t="shared" si="0"/>
        <v>0</v>
      </c>
      <c r="J22" s="471">
        <f t="shared" si="0"/>
        <v>0</v>
      </c>
      <c r="K22" s="471">
        <f t="shared" si="1"/>
        <v>0</v>
      </c>
    </row>
    <row r="23" spans="1:11" ht="19.5" customHeight="1">
      <c r="A23" s="934" t="s">
        <v>35</v>
      </c>
      <c r="B23" s="472" t="s">
        <v>163</v>
      </c>
      <c r="C23" s="471">
        <v>0</v>
      </c>
      <c r="D23" s="471">
        <v>57</v>
      </c>
      <c r="E23" s="471">
        <v>0</v>
      </c>
      <c r="F23" s="471">
        <v>0</v>
      </c>
      <c r="G23" s="471">
        <v>0</v>
      </c>
      <c r="H23" s="471">
        <v>0</v>
      </c>
      <c r="I23" s="471">
        <f t="shared" si="0"/>
        <v>0</v>
      </c>
      <c r="J23" s="471">
        <f t="shared" si="0"/>
        <v>57</v>
      </c>
      <c r="K23" s="471">
        <f t="shared" si="1"/>
        <v>57</v>
      </c>
    </row>
    <row r="24" spans="1:11" ht="19.5" customHeight="1">
      <c r="A24" s="934"/>
      <c r="B24" s="472" t="s">
        <v>164</v>
      </c>
      <c r="C24" s="471">
        <v>0</v>
      </c>
      <c r="D24" s="471">
        <v>57</v>
      </c>
      <c r="E24" s="471">
        <v>0</v>
      </c>
      <c r="F24" s="471">
        <v>39</v>
      </c>
      <c r="G24" s="471">
        <v>0</v>
      </c>
      <c r="H24" s="471">
        <v>155</v>
      </c>
      <c r="I24" s="471">
        <f t="shared" si="0"/>
        <v>0</v>
      </c>
      <c r="J24" s="471">
        <f t="shared" si="0"/>
        <v>251</v>
      </c>
      <c r="K24" s="471">
        <f t="shared" si="1"/>
        <v>251</v>
      </c>
    </row>
    <row r="25" spans="1:11" ht="19.5" customHeight="1">
      <c r="A25" s="934"/>
      <c r="B25" s="472" t="s">
        <v>165</v>
      </c>
      <c r="C25" s="471">
        <v>0</v>
      </c>
      <c r="D25" s="471">
        <v>0</v>
      </c>
      <c r="E25" s="471">
        <v>0</v>
      </c>
      <c r="F25" s="471">
        <v>0</v>
      </c>
      <c r="G25" s="471">
        <v>0</v>
      </c>
      <c r="H25" s="471">
        <v>0</v>
      </c>
      <c r="I25" s="471">
        <f t="shared" si="0"/>
        <v>0</v>
      </c>
      <c r="J25" s="471">
        <f t="shared" si="0"/>
        <v>0</v>
      </c>
      <c r="K25" s="471">
        <f t="shared" si="1"/>
        <v>0</v>
      </c>
    </row>
    <row r="26" spans="1:11" ht="19.5" customHeight="1">
      <c r="A26" s="934" t="s">
        <v>41</v>
      </c>
      <c r="B26" s="472" t="s">
        <v>163</v>
      </c>
      <c r="C26" s="471">
        <v>0</v>
      </c>
      <c r="D26" s="471">
        <v>36</v>
      </c>
      <c r="E26" s="471">
        <v>0</v>
      </c>
      <c r="F26" s="471">
        <v>0</v>
      </c>
      <c r="G26" s="471">
        <v>0</v>
      </c>
      <c r="H26" s="471">
        <v>0</v>
      </c>
      <c r="I26" s="471">
        <f t="shared" si="0"/>
        <v>0</v>
      </c>
      <c r="J26" s="471">
        <f t="shared" si="0"/>
        <v>36</v>
      </c>
      <c r="K26" s="471">
        <f t="shared" si="1"/>
        <v>36</v>
      </c>
    </row>
    <row r="27" spans="1:11" ht="19.5" customHeight="1">
      <c r="A27" s="934"/>
      <c r="B27" s="472" t="s">
        <v>164</v>
      </c>
      <c r="C27" s="471">
        <v>0</v>
      </c>
      <c r="D27" s="471">
        <v>72</v>
      </c>
      <c r="E27" s="471">
        <v>0</v>
      </c>
      <c r="F27" s="471">
        <v>134</v>
      </c>
      <c r="G27" s="471">
        <v>0</v>
      </c>
      <c r="H27" s="471">
        <v>201</v>
      </c>
      <c r="I27" s="471">
        <f t="shared" si="0"/>
        <v>0</v>
      </c>
      <c r="J27" s="471">
        <f t="shared" si="0"/>
        <v>407</v>
      </c>
      <c r="K27" s="471">
        <f t="shared" si="1"/>
        <v>407</v>
      </c>
    </row>
    <row r="28" spans="1:11" ht="19.5" customHeight="1" thickBot="1">
      <c r="A28" s="936"/>
      <c r="B28" s="473" t="s">
        <v>165</v>
      </c>
      <c r="C28" s="474">
        <v>0</v>
      </c>
      <c r="D28" s="474">
        <v>2</v>
      </c>
      <c r="E28" s="474">
        <v>0</v>
      </c>
      <c r="F28" s="474">
        <v>0</v>
      </c>
      <c r="G28" s="474">
        <v>0</v>
      </c>
      <c r="H28" s="474">
        <v>0</v>
      </c>
      <c r="I28" s="474">
        <f t="shared" si="0"/>
        <v>0</v>
      </c>
      <c r="J28" s="474">
        <f t="shared" si="0"/>
        <v>2</v>
      </c>
      <c r="K28" s="474">
        <f t="shared" si="1"/>
        <v>2</v>
      </c>
    </row>
    <row r="29" spans="1:11" ht="19.5" customHeight="1" thickTop="1">
      <c r="A29" s="475"/>
      <c r="B29" s="476"/>
      <c r="C29" s="477"/>
      <c r="D29" s="477"/>
      <c r="E29" s="477"/>
      <c r="F29" s="477"/>
      <c r="G29" s="477"/>
      <c r="H29" s="477"/>
      <c r="I29" s="477"/>
      <c r="J29" s="477"/>
      <c r="K29" s="477"/>
    </row>
    <row r="30" spans="1:11" ht="19.5" customHeight="1">
      <c r="A30" s="457"/>
      <c r="B30" s="478"/>
      <c r="C30" s="479"/>
      <c r="D30" s="479"/>
      <c r="E30" s="479"/>
      <c r="F30" s="479"/>
      <c r="G30" s="479"/>
      <c r="H30" s="479"/>
      <c r="I30" s="479"/>
      <c r="J30" s="479"/>
      <c r="K30" s="479"/>
    </row>
    <row r="31" spans="1:11" ht="19.5" customHeight="1" thickBot="1">
      <c r="A31" s="738" t="s">
        <v>419</v>
      </c>
      <c r="B31" s="738"/>
    </row>
    <row r="32" spans="1:11" ht="19.5" customHeight="1" thickTop="1">
      <c r="A32" s="938" t="s">
        <v>24</v>
      </c>
      <c r="B32" s="938" t="s">
        <v>154</v>
      </c>
      <c r="C32" s="937" t="s">
        <v>258</v>
      </c>
      <c r="D32" s="937"/>
      <c r="E32" s="937" t="s">
        <v>259</v>
      </c>
      <c r="F32" s="937"/>
      <c r="G32" s="937" t="s">
        <v>260</v>
      </c>
      <c r="H32" s="937"/>
      <c r="I32" s="937" t="s">
        <v>23</v>
      </c>
      <c r="J32" s="937"/>
      <c r="K32" s="937"/>
    </row>
    <row r="33" spans="1:23" ht="19.5" customHeight="1" thickBot="1">
      <c r="A33" s="939"/>
      <c r="B33" s="939"/>
      <c r="C33" s="466" t="s">
        <v>181</v>
      </c>
      <c r="D33" s="466" t="s">
        <v>313</v>
      </c>
      <c r="E33" s="466" t="s">
        <v>181</v>
      </c>
      <c r="F33" s="466" t="s">
        <v>313</v>
      </c>
      <c r="G33" s="466" t="s">
        <v>181</v>
      </c>
      <c r="H33" s="466" t="s">
        <v>313</v>
      </c>
      <c r="I33" s="466" t="s">
        <v>181</v>
      </c>
      <c r="J33" s="466" t="s">
        <v>313</v>
      </c>
      <c r="K33" s="466" t="s">
        <v>2</v>
      </c>
    </row>
    <row r="34" spans="1:23" ht="19.5" customHeight="1">
      <c r="A34" s="934" t="s">
        <v>43</v>
      </c>
      <c r="B34" s="472" t="s">
        <v>163</v>
      </c>
      <c r="C34" s="471">
        <v>0</v>
      </c>
      <c r="D34" s="471">
        <v>0</v>
      </c>
      <c r="E34" s="471">
        <v>0</v>
      </c>
      <c r="F34" s="471">
        <v>0</v>
      </c>
      <c r="G34" s="471">
        <v>0</v>
      </c>
      <c r="H34" s="471">
        <v>0</v>
      </c>
      <c r="I34" s="471">
        <f t="shared" ref="I34:J36" si="2">G34+E34+C34</f>
        <v>0</v>
      </c>
      <c r="J34" s="471">
        <f t="shared" si="2"/>
        <v>0</v>
      </c>
      <c r="K34" s="471">
        <f>J34+I34</f>
        <v>0</v>
      </c>
    </row>
    <row r="35" spans="1:23" ht="19.5" customHeight="1">
      <c r="A35" s="934"/>
      <c r="B35" s="472" t="s">
        <v>164</v>
      </c>
      <c r="C35" s="471">
        <v>0</v>
      </c>
      <c r="D35" s="471">
        <v>0</v>
      </c>
      <c r="E35" s="471">
        <v>0</v>
      </c>
      <c r="F35" s="471">
        <v>67</v>
      </c>
      <c r="G35" s="471">
        <v>0</v>
      </c>
      <c r="H35" s="471">
        <v>55</v>
      </c>
      <c r="I35" s="471">
        <f t="shared" si="2"/>
        <v>0</v>
      </c>
      <c r="J35" s="471">
        <f t="shared" si="2"/>
        <v>122</v>
      </c>
      <c r="K35" s="471">
        <f>J35+I35</f>
        <v>122</v>
      </c>
    </row>
    <row r="36" spans="1:23" ht="19.5" customHeight="1">
      <c r="A36" s="934"/>
      <c r="B36" s="472" t="s">
        <v>165</v>
      </c>
      <c r="C36" s="471">
        <v>0</v>
      </c>
      <c r="D36" s="471">
        <v>0</v>
      </c>
      <c r="E36" s="471">
        <v>0</v>
      </c>
      <c r="F36" s="471">
        <v>0</v>
      </c>
      <c r="G36" s="471">
        <v>0</v>
      </c>
      <c r="H36" s="471">
        <v>0</v>
      </c>
      <c r="I36" s="471">
        <f t="shared" si="2"/>
        <v>0</v>
      </c>
      <c r="J36" s="471">
        <f t="shared" si="2"/>
        <v>0</v>
      </c>
      <c r="K36" s="471">
        <f>J36+I36</f>
        <v>0</v>
      </c>
    </row>
    <row r="37" spans="1:23" ht="19.5" customHeight="1">
      <c r="A37" s="934" t="s">
        <v>36</v>
      </c>
      <c r="B37" s="472" t="s">
        <v>163</v>
      </c>
      <c r="C37" s="471">
        <v>0</v>
      </c>
      <c r="D37" s="471">
        <v>0</v>
      </c>
      <c r="E37" s="471">
        <v>0</v>
      </c>
      <c r="F37" s="471">
        <v>0</v>
      </c>
      <c r="G37" s="471">
        <v>0</v>
      </c>
      <c r="H37" s="471">
        <v>0</v>
      </c>
      <c r="I37" s="471">
        <f t="shared" si="0"/>
        <v>0</v>
      </c>
      <c r="J37" s="471">
        <f t="shared" si="0"/>
        <v>0</v>
      </c>
      <c r="K37" s="471">
        <f t="shared" si="1"/>
        <v>0</v>
      </c>
    </row>
    <row r="38" spans="1:23" ht="19.5" customHeight="1">
      <c r="A38" s="934"/>
      <c r="B38" s="472" t="s">
        <v>164</v>
      </c>
      <c r="C38" s="471">
        <v>0</v>
      </c>
      <c r="D38" s="471">
        <v>0</v>
      </c>
      <c r="E38" s="471">
        <v>0</v>
      </c>
      <c r="F38" s="471">
        <v>0</v>
      </c>
      <c r="G38" s="471">
        <v>0</v>
      </c>
      <c r="H38" s="471">
        <v>155</v>
      </c>
      <c r="I38" s="471">
        <f t="shared" si="0"/>
        <v>0</v>
      </c>
      <c r="J38" s="471">
        <f t="shared" si="0"/>
        <v>155</v>
      </c>
      <c r="K38" s="471">
        <f t="shared" si="1"/>
        <v>155</v>
      </c>
    </row>
    <row r="39" spans="1:23" ht="19.5" customHeight="1">
      <c r="A39" s="934"/>
      <c r="B39" s="472" t="s">
        <v>165</v>
      </c>
      <c r="C39" s="471">
        <v>0</v>
      </c>
      <c r="D39" s="471">
        <v>0</v>
      </c>
      <c r="E39" s="471">
        <v>0</v>
      </c>
      <c r="F39" s="471">
        <v>0</v>
      </c>
      <c r="G39" s="471">
        <v>0</v>
      </c>
      <c r="H39" s="471">
        <v>0</v>
      </c>
      <c r="I39" s="471">
        <f t="shared" si="0"/>
        <v>0</v>
      </c>
      <c r="J39" s="471">
        <f t="shared" si="0"/>
        <v>0</v>
      </c>
      <c r="K39" s="471">
        <f t="shared" si="1"/>
        <v>0</v>
      </c>
    </row>
    <row r="40" spans="1:23" ht="19.5" customHeight="1">
      <c r="A40" s="934" t="s">
        <v>44</v>
      </c>
      <c r="B40" s="472" t="s">
        <v>163</v>
      </c>
      <c r="C40" s="471">
        <v>0</v>
      </c>
      <c r="D40" s="471">
        <v>0</v>
      </c>
      <c r="E40" s="471">
        <v>0</v>
      </c>
      <c r="F40" s="471">
        <v>0</v>
      </c>
      <c r="G40" s="471">
        <v>0</v>
      </c>
      <c r="H40" s="471">
        <v>0</v>
      </c>
      <c r="I40" s="471">
        <f t="shared" si="0"/>
        <v>0</v>
      </c>
      <c r="J40" s="471">
        <f t="shared" si="0"/>
        <v>0</v>
      </c>
      <c r="K40" s="471">
        <f t="shared" si="1"/>
        <v>0</v>
      </c>
    </row>
    <row r="41" spans="1:23" ht="19.5" customHeight="1">
      <c r="A41" s="934"/>
      <c r="B41" s="472" t="s">
        <v>164</v>
      </c>
      <c r="C41" s="471">
        <v>0</v>
      </c>
      <c r="D41" s="471">
        <v>0</v>
      </c>
      <c r="E41" s="471">
        <v>0</v>
      </c>
      <c r="F41" s="471">
        <v>124</v>
      </c>
      <c r="G41" s="471">
        <v>0</v>
      </c>
      <c r="H41" s="471">
        <v>110</v>
      </c>
      <c r="I41" s="471">
        <f t="shared" si="0"/>
        <v>0</v>
      </c>
      <c r="J41" s="471">
        <f t="shared" si="0"/>
        <v>234</v>
      </c>
      <c r="K41" s="471">
        <f t="shared" si="1"/>
        <v>234</v>
      </c>
    </row>
    <row r="42" spans="1:23" ht="19.5" customHeight="1" thickBot="1">
      <c r="A42" s="934"/>
      <c r="B42" s="472" t="s">
        <v>165</v>
      </c>
      <c r="C42" s="471">
        <v>0</v>
      </c>
      <c r="D42" s="471">
        <v>0</v>
      </c>
      <c r="E42" s="471">
        <v>0</v>
      </c>
      <c r="F42" s="471">
        <v>0</v>
      </c>
      <c r="G42" s="471">
        <v>0</v>
      </c>
      <c r="H42" s="471">
        <v>0</v>
      </c>
      <c r="I42" s="471">
        <f t="shared" si="0"/>
        <v>0</v>
      </c>
      <c r="J42" s="471">
        <f t="shared" si="0"/>
        <v>0</v>
      </c>
      <c r="K42" s="471">
        <f t="shared" si="1"/>
        <v>0</v>
      </c>
    </row>
    <row r="43" spans="1:23" ht="19.5" customHeight="1">
      <c r="A43" s="934" t="s">
        <v>26</v>
      </c>
      <c r="B43" s="472" t="s">
        <v>163</v>
      </c>
      <c r="C43" s="471">
        <v>0</v>
      </c>
      <c r="D43" s="471">
        <v>0</v>
      </c>
      <c r="E43" s="471">
        <v>0</v>
      </c>
      <c r="F43" s="471">
        <v>0</v>
      </c>
      <c r="G43" s="471">
        <v>0</v>
      </c>
      <c r="H43" s="471">
        <v>0</v>
      </c>
      <c r="I43" s="471">
        <f t="shared" si="0"/>
        <v>0</v>
      </c>
      <c r="J43" s="471">
        <f t="shared" si="0"/>
        <v>0</v>
      </c>
      <c r="K43" s="471">
        <f t="shared" si="1"/>
        <v>0</v>
      </c>
      <c r="O43" s="479"/>
      <c r="P43" s="479"/>
      <c r="Q43" s="479"/>
      <c r="R43" s="479"/>
      <c r="S43" s="468"/>
      <c r="T43" s="468"/>
      <c r="U43" s="468"/>
      <c r="V43" s="468"/>
      <c r="W43" s="468"/>
    </row>
    <row r="44" spans="1:23" ht="19.5" customHeight="1">
      <c r="A44" s="934"/>
      <c r="B44" s="472" t="s">
        <v>164</v>
      </c>
      <c r="C44" s="480">
        <v>0</v>
      </c>
      <c r="D44" s="480">
        <v>0</v>
      </c>
      <c r="E44" s="480">
        <v>0</v>
      </c>
      <c r="F44" s="480">
        <v>35</v>
      </c>
      <c r="G44" s="471">
        <v>0</v>
      </c>
      <c r="H44" s="471">
        <v>45</v>
      </c>
      <c r="I44" s="471">
        <f t="shared" si="0"/>
        <v>0</v>
      </c>
      <c r="J44" s="471">
        <f t="shared" si="0"/>
        <v>80</v>
      </c>
      <c r="K44" s="471">
        <f t="shared" si="1"/>
        <v>80</v>
      </c>
    </row>
    <row r="45" spans="1:23" ht="19.5" customHeight="1" thickBot="1">
      <c r="A45" s="896"/>
      <c r="B45" s="481" t="s">
        <v>165</v>
      </c>
      <c r="C45" s="480">
        <v>0</v>
      </c>
      <c r="D45" s="480">
        <v>0</v>
      </c>
      <c r="E45" s="480">
        <v>0</v>
      </c>
      <c r="F45" s="480">
        <v>2</v>
      </c>
      <c r="G45" s="480">
        <v>0</v>
      </c>
      <c r="H45" s="480">
        <v>5</v>
      </c>
      <c r="I45" s="479">
        <f t="shared" si="0"/>
        <v>0</v>
      </c>
      <c r="J45" s="479">
        <f t="shared" si="0"/>
        <v>7</v>
      </c>
      <c r="K45" s="479">
        <f t="shared" si="1"/>
        <v>7</v>
      </c>
    </row>
    <row r="46" spans="1:23" ht="19.5" customHeight="1">
      <c r="A46" s="935" t="s">
        <v>23</v>
      </c>
      <c r="B46" s="482" t="s">
        <v>163</v>
      </c>
      <c r="C46" s="468">
        <f t="shared" ref="C46:K48" si="3">C5+C8+C11+C14+C17+C20+C23+C26+C34+C37+C40+C43</f>
        <v>0</v>
      </c>
      <c r="D46" s="468">
        <f t="shared" si="3"/>
        <v>265</v>
      </c>
      <c r="E46" s="468">
        <f t="shared" si="3"/>
        <v>0</v>
      </c>
      <c r="F46" s="468">
        <f t="shared" si="3"/>
        <v>0</v>
      </c>
      <c r="G46" s="468">
        <f t="shared" si="3"/>
        <v>0</v>
      </c>
      <c r="H46" s="468">
        <f t="shared" si="3"/>
        <v>0</v>
      </c>
      <c r="I46" s="468">
        <f t="shared" si="3"/>
        <v>0</v>
      </c>
      <c r="J46" s="468">
        <f t="shared" si="3"/>
        <v>265</v>
      </c>
      <c r="K46" s="468">
        <f t="shared" si="3"/>
        <v>265</v>
      </c>
    </row>
    <row r="47" spans="1:23" ht="19.5" customHeight="1">
      <c r="A47" s="934"/>
      <c r="B47" s="472" t="s">
        <v>164</v>
      </c>
      <c r="C47" s="471">
        <f t="shared" si="3"/>
        <v>0</v>
      </c>
      <c r="D47" s="471">
        <f t="shared" si="3"/>
        <v>219</v>
      </c>
      <c r="E47" s="471">
        <f t="shared" si="3"/>
        <v>0</v>
      </c>
      <c r="F47" s="471">
        <f t="shared" si="3"/>
        <v>1610</v>
      </c>
      <c r="G47" s="471">
        <f t="shared" si="3"/>
        <v>0</v>
      </c>
      <c r="H47" s="471">
        <f t="shared" si="3"/>
        <v>1944</v>
      </c>
      <c r="I47" s="471">
        <f t="shared" si="3"/>
        <v>0</v>
      </c>
      <c r="J47" s="471">
        <f t="shared" si="3"/>
        <v>3773</v>
      </c>
      <c r="K47" s="471">
        <f t="shared" si="3"/>
        <v>3773</v>
      </c>
    </row>
    <row r="48" spans="1:23" ht="19.5" customHeight="1" thickBot="1">
      <c r="A48" s="936"/>
      <c r="B48" s="473" t="s">
        <v>165</v>
      </c>
      <c r="C48" s="483">
        <f t="shared" si="3"/>
        <v>0</v>
      </c>
      <c r="D48" s="483">
        <f t="shared" si="3"/>
        <v>5</v>
      </c>
      <c r="E48" s="483">
        <f t="shared" si="3"/>
        <v>0</v>
      </c>
      <c r="F48" s="483">
        <f t="shared" si="3"/>
        <v>13</v>
      </c>
      <c r="G48" s="483">
        <f t="shared" si="3"/>
        <v>0</v>
      </c>
      <c r="H48" s="483">
        <f t="shared" si="3"/>
        <v>17</v>
      </c>
      <c r="I48" s="483">
        <f t="shared" si="3"/>
        <v>0</v>
      </c>
      <c r="J48" s="483">
        <f t="shared" si="3"/>
        <v>35</v>
      </c>
      <c r="K48" s="483">
        <f t="shared" si="3"/>
        <v>35</v>
      </c>
    </row>
    <row r="49" ht="16.5" thickTop="1"/>
  </sheetData>
  <mergeCells count="28">
    <mergeCell ref="A20:A22"/>
    <mergeCell ref="A1:K1"/>
    <mergeCell ref="A2:B2"/>
    <mergeCell ref="A3:A4"/>
    <mergeCell ref="B3:B4"/>
    <mergeCell ref="C3:D3"/>
    <mergeCell ref="E3:F3"/>
    <mergeCell ref="G3:H3"/>
    <mergeCell ref="I3:K3"/>
    <mergeCell ref="A5:A7"/>
    <mergeCell ref="A8:A10"/>
    <mergeCell ref="A11:A13"/>
    <mergeCell ref="A14:A16"/>
    <mergeCell ref="A17:A19"/>
    <mergeCell ref="A23:A25"/>
    <mergeCell ref="A26:A28"/>
    <mergeCell ref="A31:B31"/>
    <mergeCell ref="A32:A33"/>
    <mergeCell ref="B32:B33"/>
    <mergeCell ref="A43:A45"/>
    <mergeCell ref="A46:A48"/>
    <mergeCell ref="E32:F32"/>
    <mergeCell ref="G32:H32"/>
    <mergeCell ref="I32:K32"/>
    <mergeCell ref="A34:A36"/>
    <mergeCell ref="A37:A39"/>
    <mergeCell ref="A40:A42"/>
    <mergeCell ref="C32:D3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J38"/>
  <sheetViews>
    <sheetView rightToLeft="1" view="pageBreakPreview" zoomScale="90" zoomScaleSheetLayoutView="90" workbookViewId="0">
      <selection activeCell="R18" sqref="R18"/>
    </sheetView>
  </sheetViews>
  <sheetFormatPr defaultColWidth="9.140625" defaultRowHeight="15"/>
  <cols>
    <col min="1" max="10" width="11.140625" style="484" customWidth="1"/>
    <col min="11" max="16384" width="9.140625" style="484"/>
  </cols>
  <sheetData>
    <row r="2" spans="1:10" ht="18">
      <c r="A2" s="945" t="s">
        <v>420</v>
      </c>
      <c r="B2" s="945"/>
      <c r="C2" s="945"/>
      <c r="D2" s="945"/>
      <c r="E2" s="945"/>
      <c r="F2" s="945"/>
      <c r="G2" s="945"/>
      <c r="H2" s="945"/>
      <c r="I2" s="945"/>
      <c r="J2" s="945"/>
    </row>
    <row r="3" spans="1:10" ht="18.75" thickBot="1">
      <c r="A3" s="946" t="s">
        <v>421</v>
      </c>
      <c r="B3" s="946"/>
      <c r="C3" s="485"/>
      <c r="D3" s="485"/>
      <c r="E3" s="485"/>
      <c r="F3" s="485"/>
      <c r="G3" s="485"/>
      <c r="H3" s="485"/>
      <c r="I3" s="485"/>
      <c r="J3" s="485"/>
    </row>
    <row r="4" spans="1:10" ht="30.75" customHeight="1" thickTop="1">
      <c r="A4" s="947" t="s">
        <v>93</v>
      </c>
      <c r="B4" s="949" t="s">
        <v>258</v>
      </c>
      <c r="C4" s="949"/>
      <c r="D4" s="949" t="s">
        <v>259</v>
      </c>
      <c r="E4" s="949"/>
      <c r="F4" s="949" t="s">
        <v>260</v>
      </c>
      <c r="G4" s="949"/>
      <c r="H4" s="949" t="s">
        <v>23</v>
      </c>
      <c r="I4" s="949"/>
      <c r="J4" s="949"/>
    </row>
    <row r="5" spans="1:10" ht="28.5" customHeight="1" thickBot="1">
      <c r="A5" s="948"/>
      <c r="B5" s="486" t="s">
        <v>312</v>
      </c>
      <c r="C5" s="486" t="s">
        <v>313</v>
      </c>
      <c r="D5" s="486" t="s">
        <v>312</v>
      </c>
      <c r="E5" s="486" t="s">
        <v>313</v>
      </c>
      <c r="F5" s="486" t="s">
        <v>312</v>
      </c>
      <c r="G5" s="486" t="s">
        <v>313</v>
      </c>
      <c r="H5" s="486" t="s">
        <v>312</v>
      </c>
      <c r="I5" s="486" t="s">
        <v>313</v>
      </c>
      <c r="J5" s="486" t="s">
        <v>2</v>
      </c>
    </row>
    <row r="6" spans="1:10" ht="32.25" customHeight="1">
      <c r="A6" s="333" t="s">
        <v>37</v>
      </c>
      <c r="B6" s="318">
        <v>0</v>
      </c>
      <c r="C6" s="318">
        <v>0</v>
      </c>
      <c r="D6" s="318">
        <v>0</v>
      </c>
      <c r="E6" s="318">
        <v>2</v>
      </c>
      <c r="F6" s="318">
        <v>0</v>
      </c>
      <c r="G6" s="318">
        <v>15</v>
      </c>
      <c r="H6" s="487">
        <f>B6+D6+F6</f>
        <v>0</v>
      </c>
      <c r="I6" s="487">
        <f t="shared" ref="I6:I11" si="0">C6+E6+G6</f>
        <v>17</v>
      </c>
      <c r="J6" s="487">
        <f>H6+I6</f>
        <v>17</v>
      </c>
    </row>
    <row r="7" spans="1:10" ht="30.75" customHeight="1">
      <c r="A7" s="339" t="s">
        <v>99</v>
      </c>
      <c r="B7" s="488">
        <v>0</v>
      </c>
      <c r="C7" s="488">
        <v>0</v>
      </c>
      <c r="D7" s="488">
        <v>0</v>
      </c>
      <c r="E7" s="488">
        <v>2</v>
      </c>
      <c r="F7" s="488">
        <v>0</v>
      </c>
      <c r="G7" s="488">
        <v>2</v>
      </c>
      <c r="H7" s="315">
        <f t="shared" ref="H7:H11" si="1">B7+D7+F7</f>
        <v>0</v>
      </c>
      <c r="I7" s="315">
        <f t="shared" si="0"/>
        <v>4</v>
      </c>
      <c r="J7" s="487">
        <f t="shared" ref="J7:J11" si="2">H7+I7</f>
        <v>4</v>
      </c>
    </row>
    <row r="8" spans="1:10" ht="33.75" customHeight="1">
      <c r="A8" s="339" t="s">
        <v>92</v>
      </c>
      <c r="B8" s="315">
        <v>0</v>
      </c>
      <c r="C8" s="315">
        <v>0</v>
      </c>
      <c r="D8" s="315">
        <v>0</v>
      </c>
      <c r="E8" s="315">
        <v>2</v>
      </c>
      <c r="F8" s="315">
        <v>0</v>
      </c>
      <c r="G8" s="315">
        <v>2</v>
      </c>
      <c r="H8" s="315">
        <f t="shared" si="1"/>
        <v>0</v>
      </c>
      <c r="I8" s="315">
        <f t="shared" si="0"/>
        <v>4</v>
      </c>
      <c r="J8" s="487">
        <f t="shared" si="2"/>
        <v>4</v>
      </c>
    </row>
    <row r="9" spans="1:10" ht="27.75" customHeight="1">
      <c r="A9" s="489" t="s">
        <v>32</v>
      </c>
      <c r="B9" s="487">
        <v>0</v>
      </c>
      <c r="C9" s="487">
        <v>0</v>
      </c>
      <c r="D9" s="487">
        <v>0</v>
      </c>
      <c r="E9" s="487">
        <v>0</v>
      </c>
      <c r="F9" s="487">
        <v>0</v>
      </c>
      <c r="G9" s="487">
        <v>8</v>
      </c>
      <c r="H9" s="315">
        <f t="shared" si="1"/>
        <v>0</v>
      </c>
      <c r="I9" s="315">
        <f t="shared" si="0"/>
        <v>8</v>
      </c>
      <c r="J9" s="487">
        <f t="shared" si="2"/>
        <v>8</v>
      </c>
    </row>
    <row r="10" spans="1:10" ht="30.75" customHeight="1">
      <c r="A10" s="339" t="s">
        <v>35</v>
      </c>
      <c r="B10" s="487">
        <v>0</v>
      </c>
      <c r="C10" s="487">
        <v>0</v>
      </c>
      <c r="D10" s="487">
        <v>0</v>
      </c>
      <c r="E10" s="487">
        <v>0</v>
      </c>
      <c r="F10" s="487">
        <v>0</v>
      </c>
      <c r="G10" s="487">
        <v>2</v>
      </c>
      <c r="H10" s="315">
        <f t="shared" si="1"/>
        <v>0</v>
      </c>
      <c r="I10" s="315">
        <f t="shared" si="0"/>
        <v>2</v>
      </c>
      <c r="J10" s="487">
        <f t="shared" si="2"/>
        <v>2</v>
      </c>
    </row>
    <row r="11" spans="1:10" ht="30.75" customHeight="1" thickBot="1">
      <c r="A11" s="337" t="s">
        <v>43</v>
      </c>
      <c r="B11" s="318">
        <v>0</v>
      </c>
      <c r="C11" s="318">
        <v>1</v>
      </c>
      <c r="D11" s="318">
        <v>0</v>
      </c>
      <c r="E11" s="318">
        <v>1</v>
      </c>
      <c r="F11" s="318">
        <v>0</v>
      </c>
      <c r="G11" s="318">
        <v>0</v>
      </c>
      <c r="H11" s="488">
        <f t="shared" si="1"/>
        <v>0</v>
      </c>
      <c r="I11" s="488">
        <f t="shared" si="0"/>
        <v>2</v>
      </c>
      <c r="J11" s="318">
        <f t="shared" si="2"/>
        <v>2</v>
      </c>
    </row>
    <row r="12" spans="1:10" ht="30" customHeight="1" thickBot="1">
      <c r="A12" s="157" t="s">
        <v>23</v>
      </c>
      <c r="B12" s="317">
        <f>SUM(B6:B11)</f>
        <v>0</v>
      </c>
      <c r="C12" s="317">
        <f t="shared" ref="C12:J12" si="3">SUM(C6:C11)</f>
        <v>1</v>
      </c>
      <c r="D12" s="317">
        <f t="shared" si="3"/>
        <v>0</v>
      </c>
      <c r="E12" s="317">
        <f t="shared" si="3"/>
        <v>7</v>
      </c>
      <c r="F12" s="317">
        <f t="shared" si="3"/>
        <v>0</v>
      </c>
      <c r="G12" s="317">
        <f t="shared" si="3"/>
        <v>29</v>
      </c>
      <c r="H12" s="317">
        <f t="shared" si="3"/>
        <v>0</v>
      </c>
      <c r="I12" s="317">
        <f t="shared" si="3"/>
        <v>37</v>
      </c>
      <c r="J12" s="317">
        <f t="shared" si="3"/>
        <v>37</v>
      </c>
    </row>
    <row r="13" spans="1:10" ht="15.75" thickTop="1"/>
    <row r="38" spans="3:3">
      <c r="C38" s="484">
        <f>SUM(C5,C8,C11,C9,C14,C17,C20,C23,C26,C39,C32,C35)</f>
        <v>1</v>
      </c>
    </row>
  </sheetData>
  <mergeCells count="7">
    <mergeCell ref="A2:J2"/>
    <mergeCell ref="A3:B3"/>
    <mergeCell ref="A4:A5"/>
    <mergeCell ref="B4:C4"/>
    <mergeCell ref="D4:E4"/>
    <mergeCell ref="F4:G4"/>
    <mergeCell ref="H4:J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I47"/>
  <sheetViews>
    <sheetView rightToLeft="1" view="pageBreakPreview" zoomScale="90" zoomScaleSheetLayoutView="90" workbookViewId="0">
      <selection activeCell="R18" sqref="R18"/>
    </sheetView>
  </sheetViews>
  <sheetFormatPr defaultColWidth="9.140625" defaultRowHeight="15.75"/>
  <cols>
    <col min="1" max="1" width="17.42578125" style="330" customWidth="1"/>
    <col min="2" max="2" width="22.7109375" style="330" customWidth="1"/>
    <col min="3" max="3" width="25.140625" style="330" customWidth="1"/>
    <col min="4" max="4" width="40.140625" style="330" customWidth="1"/>
    <col min="5" max="16384" width="9.140625" style="330"/>
  </cols>
  <sheetData>
    <row r="2" spans="1:4" ht="37.5" customHeight="1">
      <c r="A2" s="928" t="s">
        <v>422</v>
      </c>
      <c r="B2" s="928"/>
      <c r="C2" s="928"/>
      <c r="D2" s="928"/>
    </row>
    <row r="3" spans="1:4" ht="18.75" customHeight="1" thickBot="1">
      <c r="A3" s="950" t="s">
        <v>423</v>
      </c>
      <c r="B3" s="950"/>
      <c r="C3" s="352"/>
      <c r="D3" s="352"/>
    </row>
    <row r="4" spans="1:4" ht="30" customHeight="1" thickTop="1">
      <c r="A4" s="951" t="s">
        <v>24</v>
      </c>
      <c r="B4" s="873" t="s">
        <v>286</v>
      </c>
      <c r="C4" s="873"/>
      <c r="D4" s="953"/>
    </row>
    <row r="5" spans="1:4" ht="30" customHeight="1" thickBot="1">
      <c r="A5" s="952"/>
      <c r="B5" s="369" t="s">
        <v>181</v>
      </c>
      <c r="C5" s="369" t="s">
        <v>313</v>
      </c>
      <c r="D5" s="353" t="s">
        <v>2</v>
      </c>
    </row>
    <row r="6" spans="1:4" s="493" customFormat="1" ht="29.25" customHeight="1">
      <c r="A6" s="490" t="s">
        <v>72</v>
      </c>
      <c r="B6" s="491">
        <v>0</v>
      </c>
      <c r="C6" s="491">
        <v>64</v>
      </c>
      <c r="D6" s="492">
        <f>SUM(B6:C6)</f>
        <v>64</v>
      </c>
    </row>
    <row r="7" spans="1:4" s="493" customFormat="1" ht="29.25" customHeight="1">
      <c r="A7" s="494" t="s">
        <v>32</v>
      </c>
      <c r="B7" s="495">
        <v>0</v>
      </c>
      <c r="C7" s="495">
        <v>84</v>
      </c>
      <c r="D7" s="495">
        <f t="shared" ref="D7:D17" si="0">SUM(B7:C7)</f>
        <v>84</v>
      </c>
    </row>
    <row r="8" spans="1:4" s="493" customFormat="1" ht="29.25" customHeight="1">
      <c r="A8" s="494" t="s">
        <v>92</v>
      </c>
      <c r="B8" s="495">
        <v>0</v>
      </c>
      <c r="C8" s="495">
        <v>176</v>
      </c>
      <c r="D8" s="495">
        <f t="shared" si="0"/>
        <v>176</v>
      </c>
    </row>
    <row r="9" spans="1:4" s="493" customFormat="1" ht="29.25" customHeight="1">
      <c r="A9" s="494" t="s">
        <v>37</v>
      </c>
      <c r="B9" s="495">
        <v>0</v>
      </c>
      <c r="C9" s="495">
        <v>636</v>
      </c>
      <c r="D9" s="495">
        <f t="shared" si="0"/>
        <v>636</v>
      </c>
    </row>
    <row r="10" spans="1:4" s="493" customFormat="1" ht="29.25" customHeight="1">
      <c r="A10" s="494" t="s">
        <v>34</v>
      </c>
      <c r="B10" s="495">
        <v>0</v>
      </c>
      <c r="C10" s="495">
        <v>145</v>
      </c>
      <c r="D10" s="495">
        <f t="shared" si="0"/>
        <v>145</v>
      </c>
    </row>
    <row r="11" spans="1:4" s="493" customFormat="1" ht="29.25" customHeight="1">
      <c r="A11" s="494" t="s">
        <v>41</v>
      </c>
      <c r="B11" s="495">
        <v>0</v>
      </c>
      <c r="C11" s="495">
        <v>201</v>
      </c>
      <c r="D11" s="495">
        <f t="shared" si="0"/>
        <v>201</v>
      </c>
    </row>
    <row r="12" spans="1:4" s="493" customFormat="1" ht="29.25" customHeight="1">
      <c r="A12" s="494" t="s">
        <v>43</v>
      </c>
      <c r="B12" s="495">
        <v>0</v>
      </c>
      <c r="C12" s="495">
        <v>69</v>
      </c>
      <c r="D12" s="495">
        <f t="shared" si="0"/>
        <v>69</v>
      </c>
    </row>
    <row r="13" spans="1:4" ht="29.25" customHeight="1">
      <c r="A13" s="396" t="s">
        <v>99</v>
      </c>
      <c r="B13" s="495">
        <v>0</v>
      </c>
      <c r="C13" s="496">
        <v>175</v>
      </c>
      <c r="D13" s="495">
        <f t="shared" si="0"/>
        <v>175</v>
      </c>
    </row>
    <row r="14" spans="1:4" s="493" customFormat="1" ht="29.25" customHeight="1">
      <c r="A14" s="494" t="s">
        <v>35</v>
      </c>
      <c r="B14" s="495">
        <v>0</v>
      </c>
      <c r="C14" s="495">
        <v>164</v>
      </c>
      <c r="D14" s="495">
        <f t="shared" si="0"/>
        <v>164</v>
      </c>
    </row>
    <row r="15" spans="1:4" s="493" customFormat="1" ht="29.25" customHeight="1">
      <c r="A15" s="494" t="s">
        <v>36</v>
      </c>
      <c r="B15" s="495">
        <v>0</v>
      </c>
      <c r="C15" s="495">
        <v>294</v>
      </c>
      <c r="D15" s="495">
        <f t="shared" si="0"/>
        <v>294</v>
      </c>
    </row>
    <row r="16" spans="1:4" s="493" customFormat="1" ht="29.25" customHeight="1">
      <c r="A16" s="494" t="s">
        <v>44</v>
      </c>
      <c r="B16" s="495">
        <v>0</v>
      </c>
      <c r="C16" s="495">
        <v>135</v>
      </c>
      <c r="D16" s="495">
        <f t="shared" si="0"/>
        <v>135</v>
      </c>
    </row>
    <row r="17" spans="1:4" s="493" customFormat="1" ht="29.25" customHeight="1" thickBot="1">
      <c r="A17" s="497" t="s">
        <v>26</v>
      </c>
      <c r="B17" s="498">
        <v>0</v>
      </c>
      <c r="C17" s="499">
        <v>39</v>
      </c>
      <c r="D17" s="499">
        <f t="shared" si="0"/>
        <v>39</v>
      </c>
    </row>
    <row r="18" spans="1:4" ht="29.25" customHeight="1" thickBot="1">
      <c r="A18" s="399" t="s">
        <v>23</v>
      </c>
      <c r="B18" s="500">
        <f>SUM(B6:B17)</f>
        <v>0</v>
      </c>
      <c r="C18" s="500">
        <f t="shared" ref="C18:D18" si="1">SUM(C6:C17)</f>
        <v>2182</v>
      </c>
      <c r="D18" s="501">
        <f t="shared" si="1"/>
        <v>2182</v>
      </c>
    </row>
    <row r="19" spans="1:4" ht="15" customHeight="1" thickTop="1">
      <c r="A19" s="502"/>
    </row>
    <row r="20" spans="1:4" ht="15" customHeight="1">
      <c r="A20" s="502"/>
      <c r="B20" s="502"/>
      <c r="C20" s="502"/>
      <c r="D20" s="502"/>
    </row>
    <row r="21" spans="1:4" ht="15" customHeight="1">
      <c r="A21" s="502"/>
      <c r="B21" s="502"/>
      <c r="C21" s="502"/>
      <c r="D21" s="502"/>
    </row>
    <row r="22" spans="1:4" ht="15" customHeight="1">
      <c r="A22" s="502"/>
      <c r="B22" s="502"/>
      <c r="C22" s="502"/>
      <c r="D22" s="502"/>
    </row>
    <row r="23" spans="1:4" ht="15" customHeight="1">
      <c r="A23" s="502"/>
      <c r="B23" s="502"/>
      <c r="C23" s="502"/>
      <c r="D23" s="502"/>
    </row>
    <row r="24" spans="1:4" ht="15" customHeight="1">
      <c r="A24" s="502"/>
      <c r="B24" s="502"/>
      <c r="C24" s="502"/>
      <c r="D24" s="502"/>
    </row>
    <row r="25" spans="1:4" ht="15" customHeight="1">
      <c r="A25" s="502"/>
      <c r="B25" s="502"/>
      <c r="C25" s="502"/>
      <c r="D25" s="502"/>
    </row>
    <row r="26" spans="1:4" ht="15" customHeight="1">
      <c r="A26" s="502"/>
      <c r="B26" s="502"/>
      <c r="C26" s="502"/>
      <c r="D26" s="502"/>
    </row>
    <row r="27" spans="1:4" ht="15" customHeight="1">
      <c r="A27" s="502"/>
      <c r="B27" s="502"/>
      <c r="C27" s="502"/>
      <c r="D27" s="502"/>
    </row>
    <row r="28" spans="1:4" ht="15" customHeight="1">
      <c r="A28" s="502"/>
      <c r="B28" s="502"/>
      <c r="C28" s="502"/>
      <c r="D28" s="502"/>
    </row>
    <row r="29" spans="1:4" ht="15" customHeight="1"/>
    <row r="30" spans="1:4" ht="15" customHeight="1"/>
    <row r="31" spans="1:4" ht="15" customHeight="1"/>
    <row r="32" spans="1:4" ht="15" customHeight="1">
      <c r="A32" s="502"/>
      <c r="B32" s="502"/>
      <c r="C32" s="502"/>
      <c r="D32" s="502"/>
    </row>
    <row r="33" spans="1:9" ht="15" customHeight="1">
      <c r="A33" s="502"/>
      <c r="B33" s="502"/>
      <c r="C33" s="502"/>
      <c r="D33" s="502"/>
    </row>
    <row r="34" spans="1:9" ht="15" customHeight="1">
      <c r="A34" s="502"/>
      <c r="B34" s="502"/>
      <c r="C34" s="502"/>
      <c r="D34" s="502"/>
    </row>
    <row r="35" spans="1:9" ht="15" customHeight="1">
      <c r="A35" s="502"/>
      <c r="B35" s="502"/>
      <c r="C35" s="502"/>
      <c r="D35" s="502"/>
    </row>
    <row r="36" spans="1:9" ht="15" customHeight="1">
      <c r="A36" s="502"/>
      <c r="B36" s="502"/>
      <c r="C36" s="502"/>
      <c r="D36" s="502"/>
      <c r="E36" s="502"/>
      <c r="F36" s="502"/>
      <c r="G36" s="502"/>
      <c r="H36" s="502"/>
      <c r="I36" s="502"/>
    </row>
    <row r="37" spans="1:9" ht="15.75" customHeight="1">
      <c r="A37" s="502"/>
      <c r="B37" s="502"/>
      <c r="C37" s="502"/>
      <c r="D37" s="502"/>
    </row>
    <row r="38" spans="1:9" ht="15" customHeight="1">
      <c r="A38" s="502"/>
      <c r="B38" s="502"/>
      <c r="C38" s="502"/>
      <c r="D38" s="502"/>
    </row>
    <row r="39" spans="1:9" ht="15" customHeight="1">
      <c r="A39" s="502"/>
      <c r="B39" s="502"/>
      <c r="C39" s="502"/>
      <c r="D39" s="502"/>
    </row>
    <row r="40" spans="1:9" ht="15" customHeight="1">
      <c r="A40" s="502"/>
      <c r="B40" s="502"/>
      <c r="C40" s="502"/>
      <c r="D40" s="502"/>
    </row>
    <row r="41" spans="1:9" ht="15" customHeight="1">
      <c r="A41" s="502"/>
      <c r="B41" s="502"/>
      <c r="C41" s="502"/>
      <c r="D41" s="502"/>
    </row>
    <row r="42" spans="1:9" ht="15" customHeight="1">
      <c r="A42" s="502"/>
      <c r="B42" s="502"/>
      <c r="C42" s="502"/>
      <c r="D42" s="502"/>
    </row>
    <row r="43" spans="1:9" ht="15.75" customHeight="1">
      <c r="A43" s="502"/>
      <c r="B43" s="502"/>
      <c r="C43" s="502">
        <f>SUM(C5,C9,C11,C13,C16,C19,C22,C25,C28,C41,C34,C37)</f>
        <v>1147</v>
      </c>
      <c r="D43" s="502"/>
    </row>
    <row r="44" spans="1:9">
      <c r="A44" s="502"/>
      <c r="B44" s="502"/>
      <c r="C44" s="502"/>
      <c r="D44" s="502"/>
    </row>
    <row r="45" spans="1:9">
      <c r="A45" s="502"/>
      <c r="B45" s="502"/>
      <c r="C45" s="502"/>
      <c r="D45" s="502"/>
    </row>
    <row r="46" spans="1:9">
      <c r="A46" s="502"/>
      <c r="B46" s="502"/>
      <c r="C46" s="502"/>
      <c r="D46" s="502"/>
    </row>
    <row r="47" spans="1:9">
      <c r="A47" s="502"/>
      <c r="B47" s="502"/>
      <c r="C47" s="502"/>
      <c r="D47" s="502"/>
    </row>
  </sheetData>
  <mergeCells count="4">
    <mergeCell ref="A2:D2"/>
    <mergeCell ref="A3:B3"/>
    <mergeCell ref="A4:A5"/>
    <mergeCell ref="B4:D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3"/>
  <sheetViews>
    <sheetView rightToLeft="1" view="pageBreakPreview" zoomScale="80" zoomScaleSheetLayoutView="80" workbookViewId="0">
      <selection activeCell="R18" sqref="R18"/>
    </sheetView>
  </sheetViews>
  <sheetFormatPr defaultColWidth="9.140625" defaultRowHeight="12.75"/>
  <cols>
    <col min="1" max="1" width="11.42578125" customWidth="1"/>
    <col min="2" max="2" width="11.5703125" customWidth="1"/>
    <col min="3" max="3" width="7.85546875" customWidth="1"/>
    <col min="4" max="4" width="9.42578125" customWidth="1"/>
    <col min="5" max="6" width="9.140625" customWidth="1"/>
    <col min="7" max="7" width="8.28515625" customWidth="1"/>
    <col min="8" max="8" width="8" customWidth="1"/>
    <col min="9" max="9" width="10" customWidth="1"/>
    <col min="10" max="10" width="7.42578125" customWidth="1"/>
    <col min="11" max="11" width="8.85546875" customWidth="1"/>
    <col min="12" max="12" width="11" customWidth="1"/>
    <col min="13" max="13" width="9.85546875" customWidth="1"/>
    <col min="14" max="14" width="8.28515625" customWidth="1"/>
    <col min="15" max="15" width="8.85546875" customWidth="1"/>
    <col min="16" max="16" width="5.140625" bestFit="1" customWidth="1"/>
    <col min="17" max="17" width="9.28515625" customWidth="1"/>
  </cols>
  <sheetData>
    <row r="1" spans="1:17" ht="35.25" customHeight="1">
      <c r="A1" s="882" t="s">
        <v>424</v>
      </c>
      <c r="B1" s="882"/>
      <c r="C1" s="882"/>
      <c r="D1" s="882"/>
      <c r="E1" s="882"/>
      <c r="F1" s="882"/>
      <c r="G1" s="882"/>
      <c r="H1" s="882"/>
      <c r="I1" s="882"/>
      <c r="J1" s="882"/>
      <c r="K1" s="882"/>
      <c r="L1" s="882"/>
      <c r="M1" s="882"/>
      <c r="N1" s="882"/>
      <c r="O1" s="882"/>
      <c r="P1" s="882"/>
      <c r="Q1" s="882"/>
    </row>
    <row r="2" spans="1:17" ht="18.75" thickBot="1">
      <c r="A2" s="883" t="s">
        <v>425</v>
      </c>
      <c r="B2" s="883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</row>
    <row r="3" spans="1:17" ht="29.25" customHeight="1" thickTop="1">
      <c r="A3" s="895" t="s">
        <v>133</v>
      </c>
      <c r="B3" s="895" t="s">
        <v>196</v>
      </c>
      <c r="C3" s="955" t="s">
        <v>224</v>
      </c>
      <c r="D3" s="955"/>
      <c r="E3" s="955" t="s">
        <v>187</v>
      </c>
      <c r="F3" s="955"/>
      <c r="G3" s="955" t="s">
        <v>188</v>
      </c>
      <c r="H3" s="955"/>
      <c r="I3" s="955" t="s">
        <v>189</v>
      </c>
      <c r="J3" s="955"/>
      <c r="K3" s="955" t="s">
        <v>190</v>
      </c>
      <c r="L3" s="955"/>
      <c r="M3" s="955" t="s">
        <v>426</v>
      </c>
      <c r="N3" s="955"/>
      <c r="O3" s="955" t="s">
        <v>23</v>
      </c>
      <c r="P3" s="955"/>
      <c r="Q3" s="955"/>
    </row>
    <row r="4" spans="1:17" ht="29.25" customHeight="1" thickBot="1">
      <c r="A4" s="896"/>
      <c r="B4" s="896"/>
      <c r="C4" s="398" t="s">
        <v>181</v>
      </c>
      <c r="D4" s="398" t="s">
        <v>313</v>
      </c>
      <c r="E4" s="398" t="s">
        <v>181</v>
      </c>
      <c r="F4" s="398" t="s">
        <v>313</v>
      </c>
      <c r="G4" s="398" t="s">
        <v>181</v>
      </c>
      <c r="H4" s="398" t="s">
        <v>313</v>
      </c>
      <c r="I4" s="398" t="s">
        <v>181</v>
      </c>
      <c r="J4" s="398" t="s">
        <v>313</v>
      </c>
      <c r="K4" s="398" t="s">
        <v>181</v>
      </c>
      <c r="L4" s="398" t="s">
        <v>313</v>
      </c>
      <c r="M4" s="398" t="s">
        <v>181</v>
      </c>
      <c r="N4" s="398" t="s">
        <v>313</v>
      </c>
      <c r="O4" s="503" t="s">
        <v>181</v>
      </c>
      <c r="P4" s="503" t="s">
        <v>313</v>
      </c>
      <c r="Q4" s="503" t="s">
        <v>2</v>
      </c>
    </row>
    <row r="5" spans="1:17" ht="30" customHeight="1">
      <c r="A5" s="935" t="s">
        <v>72</v>
      </c>
      <c r="B5" s="395" t="s">
        <v>203</v>
      </c>
      <c r="C5" s="504">
        <v>1</v>
      </c>
      <c r="D5" s="504">
        <v>3</v>
      </c>
      <c r="E5" s="504">
        <v>1</v>
      </c>
      <c r="F5" s="504">
        <v>3</v>
      </c>
      <c r="G5" s="504">
        <v>0</v>
      </c>
      <c r="H5" s="504">
        <v>0</v>
      </c>
      <c r="I5" s="504">
        <v>0</v>
      </c>
      <c r="J5" s="504">
        <v>0</v>
      </c>
      <c r="K5" s="504">
        <v>0</v>
      </c>
      <c r="L5" s="504">
        <v>0</v>
      </c>
      <c r="M5" s="504">
        <v>0</v>
      </c>
      <c r="N5" s="504">
        <v>0</v>
      </c>
      <c r="O5" s="504">
        <f>M5+K5+I5+G5+E5+C5</f>
        <v>2</v>
      </c>
      <c r="P5" s="504">
        <f t="shared" ref="P5:P34" si="0">N5+L5+J5+H5+F5+D5</f>
        <v>6</v>
      </c>
      <c r="Q5" s="504">
        <f>P5+O5</f>
        <v>8</v>
      </c>
    </row>
    <row r="6" spans="1:17" ht="30" customHeight="1">
      <c r="A6" s="934"/>
      <c r="B6" s="396" t="s">
        <v>204</v>
      </c>
      <c r="C6" s="505">
        <v>0</v>
      </c>
      <c r="D6" s="505">
        <v>0</v>
      </c>
      <c r="E6" s="505">
        <v>0</v>
      </c>
      <c r="F6" s="505">
        <v>0</v>
      </c>
      <c r="G6" s="505">
        <v>0</v>
      </c>
      <c r="H6" s="505">
        <v>0</v>
      </c>
      <c r="I6" s="505">
        <v>0</v>
      </c>
      <c r="J6" s="505">
        <v>0</v>
      </c>
      <c r="K6" s="505">
        <v>0</v>
      </c>
      <c r="L6" s="505">
        <v>0</v>
      </c>
      <c r="M6" s="505">
        <v>0</v>
      </c>
      <c r="N6" s="505">
        <v>0</v>
      </c>
      <c r="O6" s="505">
        <f t="shared" ref="O6:O34" si="1">M6+K6+I6+G6+E6+C6</f>
        <v>0</v>
      </c>
      <c r="P6" s="505">
        <f t="shared" si="0"/>
        <v>0</v>
      </c>
      <c r="Q6" s="505">
        <f t="shared" ref="Q6:Q37" si="2">P6+O6</f>
        <v>0</v>
      </c>
    </row>
    <row r="7" spans="1:17" ht="30" customHeight="1">
      <c r="A7" s="944" t="s">
        <v>32</v>
      </c>
      <c r="B7" s="506" t="s">
        <v>203</v>
      </c>
      <c r="C7" s="505">
        <v>0</v>
      </c>
      <c r="D7" s="505">
        <v>0</v>
      </c>
      <c r="E7" s="505">
        <v>5</v>
      </c>
      <c r="F7" s="505">
        <v>19</v>
      </c>
      <c r="G7" s="505">
        <v>0</v>
      </c>
      <c r="H7" s="505">
        <v>0</v>
      </c>
      <c r="I7" s="505">
        <v>0</v>
      </c>
      <c r="J7" s="505">
        <v>0</v>
      </c>
      <c r="K7" s="505">
        <v>0</v>
      </c>
      <c r="L7" s="505">
        <v>0</v>
      </c>
      <c r="M7" s="505">
        <v>0</v>
      </c>
      <c r="N7" s="505">
        <v>0</v>
      </c>
      <c r="O7" s="505">
        <f t="shared" si="1"/>
        <v>5</v>
      </c>
      <c r="P7" s="505">
        <f t="shared" si="0"/>
        <v>19</v>
      </c>
      <c r="Q7" s="505">
        <f t="shared" si="2"/>
        <v>24</v>
      </c>
    </row>
    <row r="8" spans="1:17" ht="30" customHeight="1">
      <c r="A8" s="934"/>
      <c r="B8" s="396" t="s">
        <v>204</v>
      </c>
      <c r="C8" s="505">
        <v>0</v>
      </c>
      <c r="D8" s="505">
        <v>0</v>
      </c>
      <c r="E8" s="505">
        <v>0</v>
      </c>
      <c r="F8" s="505">
        <v>0</v>
      </c>
      <c r="G8" s="505">
        <v>0</v>
      </c>
      <c r="H8" s="505">
        <v>0</v>
      </c>
      <c r="I8" s="505">
        <v>0</v>
      </c>
      <c r="J8" s="505">
        <v>0</v>
      </c>
      <c r="K8" s="505">
        <v>0</v>
      </c>
      <c r="L8" s="505">
        <v>0</v>
      </c>
      <c r="M8" s="505">
        <v>0</v>
      </c>
      <c r="N8" s="505">
        <v>0</v>
      </c>
      <c r="O8" s="505">
        <f t="shared" si="1"/>
        <v>0</v>
      </c>
      <c r="P8" s="505">
        <f t="shared" si="0"/>
        <v>0</v>
      </c>
      <c r="Q8" s="505">
        <f t="shared" si="2"/>
        <v>0</v>
      </c>
    </row>
    <row r="9" spans="1:17" ht="30" customHeight="1">
      <c r="A9" s="934" t="s">
        <v>99</v>
      </c>
      <c r="B9" s="396" t="s">
        <v>203</v>
      </c>
      <c r="C9" s="505">
        <v>2</v>
      </c>
      <c r="D9" s="505">
        <v>5</v>
      </c>
      <c r="E9" s="505">
        <v>3</v>
      </c>
      <c r="F9" s="505">
        <v>22</v>
      </c>
      <c r="G9" s="505">
        <v>2</v>
      </c>
      <c r="H9" s="505">
        <v>0</v>
      </c>
      <c r="I9" s="505">
        <v>3</v>
      </c>
      <c r="J9" s="505">
        <v>1</v>
      </c>
      <c r="K9" s="505">
        <v>0</v>
      </c>
      <c r="L9" s="505">
        <v>0</v>
      </c>
      <c r="M9" s="505">
        <v>2</v>
      </c>
      <c r="N9" s="505">
        <v>0</v>
      </c>
      <c r="O9" s="505">
        <f t="shared" si="1"/>
        <v>12</v>
      </c>
      <c r="P9" s="505">
        <f t="shared" si="0"/>
        <v>28</v>
      </c>
      <c r="Q9" s="505">
        <f t="shared" si="2"/>
        <v>40</v>
      </c>
    </row>
    <row r="10" spans="1:17" ht="30" customHeight="1">
      <c r="A10" s="934"/>
      <c r="B10" s="396" t="s">
        <v>204</v>
      </c>
      <c r="C10" s="505">
        <v>0</v>
      </c>
      <c r="D10" s="505">
        <v>0</v>
      </c>
      <c r="E10" s="505">
        <v>0</v>
      </c>
      <c r="F10" s="505">
        <v>0</v>
      </c>
      <c r="G10" s="505">
        <v>0</v>
      </c>
      <c r="H10" s="505">
        <v>0</v>
      </c>
      <c r="I10" s="505">
        <v>1</v>
      </c>
      <c r="J10" s="505">
        <v>0</v>
      </c>
      <c r="K10" s="505">
        <v>0</v>
      </c>
      <c r="L10" s="505">
        <v>0</v>
      </c>
      <c r="M10" s="505">
        <v>0</v>
      </c>
      <c r="N10" s="505">
        <v>0</v>
      </c>
      <c r="O10" s="505">
        <f t="shared" si="1"/>
        <v>1</v>
      </c>
      <c r="P10" s="505">
        <f t="shared" si="0"/>
        <v>0</v>
      </c>
      <c r="Q10" s="505">
        <f t="shared" si="2"/>
        <v>1</v>
      </c>
    </row>
    <row r="11" spans="1:17" ht="30" customHeight="1">
      <c r="A11" s="942" t="s">
        <v>92</v>
      </c>
      <c r="B11" s="396" t="s">
        <v>203</v>
      </c>
      <c r="C11" s="505">
        <v>7</v>
      </c>
      <c r="D11" s="505">
        <v>4</v>
      </c>
      <c r="E11" s="505">
        <v>14</v>
      </c>
      <c r="F11" s="505">
        <v>20</v>
      </c>
      <c r="G11" s="505">
        <v>2</v>
      </c>
      <c r="H11" s="505">
        <v>0</v>
      </c>
      <c r="I11" s="505">
        <v>2</v>
      </c>
      <c r="J11" s="505">
        <v>0</v>
      </c>
      <c r="K11" s="505">
        <v>0</v>
      </c>
      <c r="L11" s="505">
        <v>0</v>
      </c>
      <c r="M11" s="505">
        <v>0</v>
      </c>
      <c r="N11" s="505">
        <v>0</v>
      </c>
      <c r="O11" s="505">
        <f t="shared" si="1"/>
        <v>25</v>
      </c>
      <c r="P11" s="505">
        <f t="shared" si="0"/>
        <v>24</v>
      </c>
      <c r="Q11" s="505">
        <f t="shared" si="2"/>
        <v>49</v>
      </c>
    </row>
    <row r="12" spans="1:17" ht="30" customHeight="1">
      <c r="A12" s="944"/>
      <c r="B12" s="396" t="s">
        <v>204</v>
      </c>
      <c r="C12" s="505">
        <v>0</v>
      </c>
      <c r="D12" s="505">
        <v>0</v>
      </c>
      <c r="E12" s="505">
        <v>0</v>
      </c>
      <c r="F12" s="505">
        <v>1</v>
      </c>
      <c r="G12" s="505">
        <v>0</v>
      </c>
      <c r="H12" s="505">
        <v>0</v>
      </c>
      <c r="I12" s="505">
        <v>0</v>
      </c>
      <c r="J12" s="505">
        <v>0</v>
      </c>
      <c r="K12" s="505">
        <v>0</v>
      </c>
      <c r="L12" s="505">
        <v>0</v>
      </c>
      <c r="M12" s="505">
        <v>0</v>
      </c>
      <c r="N12" s="505">
        <v>0</v>
      </c>
      <c r="O12" s="505">
        <f t="shared" si="1"/>
        <v>0</v>
      </c>
      <c r="P12" s="505">
        <f t="shared" si="0"/>
        <v>1</v>
      </c>
      <c r="Q12" s="505">
        <f t="shared" si="2"/>
        <v>1</v>
      </c>
    </row>
    <row r="13" spans="1:17" ht="30" customHeight="1">
      <c r="A13" s="934" t="s">
        <v>37</v>
      </c>
      <c r="B13" s="396" t="s">
        <v>203</v>
      </c>
      <c r="C13" s="505">
        <v>0</v>
      </c>
      <c r="D13" s="505">
        <v>16</v>
      </c>
      <c r="E13" s="505">
        <v>9</v>
      </c>
      <c r="F13" s="505">
        <v>62</v>
      </c>
      <c r="G13" s="505">
        <v>0</v>
      </c>
      <c r="H13" s="505">
        <v>0</v>
      </c>
      <c r="I13" s="505">
        <v>2</v>
      </c>
      <c r="J13" s="505">
        <v>5</v>
      </c>
      <c r="K13" s="505">
        <v>0</v>
      </c>
      <c r="L13" s="505">
        <v>0</v>
      </c>
      <c r="M13" s="505">
        <v>1</v>
      </c>
      <c r="N13" s="505">
        <v>0</v>
      </c>
      <c r="O13" s="505">
        <f t="shared" si="1"/>
        <v>12</v>
      </c>
      <c r="P13" s="505">
        <f t="shared" si="0"/>
        <v>83</v>
      </c>
      <c r="Q13" s="505">
        <f t="shared" si="2"/>
        <v>95</v>
      </c>
    </row>
    <row r="14" spans="1:17" ht="30" customHeight="1">
      <c r="A14" s="934"/>
      <c r="B14" s="396" t="s">
        <v>204</v>
      </c>
      <c r="C14" s="505">
        <v>0</v>
      </c>
      <c r="D14" s="505">
        <v>1</v>
      </c>
      <c r="E14" s="505">
        <v>0</v>
      </c>
      <c r="F14" s="505">
        <v>1</v>
      </c>
      <c r="G14" s="505">
        <v>0</v>
      </c>
      <c r="H14" s="505">
        <v>0</v>
      </c>
      <c r="I14" s="505">
        <v>0</v>
      </c>
      <c r="J14" s="505">
        <v>0</v>
      </c>
      <c r="K14" s="505">
        <v>0</v>
      </c>
      <c r="L14" s="505">
        <v>0</v>
      </c>
      <c r="M14" s="505">
        <v>0</v>
      </c>
      <c r="N14" s="505">
        <v>0</v>
      </c>
      <c r="O14" s="505">
        <f t="shared" si="1"/>
        <v>0</v>
      </c>
      <c r="P14" s="505">
        <f t="shared" si="0"/>
        <v>2</v>
      </c>
      <c r="Q14" s="505">
        <f t="shared" si="2"/>
        <v>2</v>
      </c>
    </row>
    <row r="15" spans="1:17" ht="30" customHeight="1">
      <c r="A15" s="934" t="s">
        <v>34</v>
      </c>
      <c r="B15" s="396" t="s">
        <v>203</v>
      </c>
      <c r="C15" s="505">
        <v>2</v>
      </c>
      <c r="D15" s="505">
        <v>5</v>
      </c>
      <c r="E15" s="505">
        <v>9</v>
      </c>
      <c r="F15" s="505">
        <v>26</v>
      </c>
      <c r="G15" s="505">
        <v>0</v>
      </c>
      <c r="H15" s="505">
        <v>0</v>
      </c>
      <c r="I15" s="505">
        <v>0</v>
      </c>
      <c r="J15" s="505">
        <v>0</v>
      </c>
      <c r="K15" s="505">
        <v>0</v>
      </c>
      <c r="L15" s="505">
        <v>0</v>
      </c>
      <c r="M15" s="505">
        <v>0</v>
      </c>
      <c r="N15" s="505">
        <v>0</v>
      </c>
      <c r="O15" s="505">
        <f t="shared" si="1"/>
        <v>11</v>
      </c>
      <c r="P15" s="505">
        <f t="shared" si="0"/>
        <v>31</v>
      </c>
      <c r="Q15" s="505">
        <f t="shared" si="2"/>
        <v>42</v>
      </c>
    </row>
    <row r="16" spans="1:17" ht="30" customHeight="1">
      <c r="A16" s="934"/>
      <c r="B16" s="396" t="s">
        <v>204</v>
      </c>
      <c r="C16" s="505">
        <v>0</v>
      </c>
      <c r="D16" s="505">
        <v>0</v>
      </c>
      <c r="E16" s="505">
        <v>0</v>
      </c>
      <c r="F16" s="505">
        <v>0</v>
      </c>
      <c r="G16" s="505">
        <v>0</v>
      </c>
      <c r="H16" s="505">
        <v>0</v>
      </c>
      <c r="I16" s="505">
        <v>0</v>
      </c>
      <c r="J16" s="505">
        <v>0</v>
      </c>
      <c r="K16" s="505">
        <v>0</v>
      </c>
      <c r="L16" s="505">
        <v>0</v>
      </c>
      <c r="M16" s="505">
        <v>0</v>
      </c>
      <c r="N16" s="505">
        <v>0</v>
      </c>
      <c r="O16" s="505">
        <f t="shared" si="1"/>
        <v>0</v>
      </c>
      <c r="P16" s="505">
        <f t="shared" si="0"/>
        <v>0</v>
      </c>
      <c r="Q16" s="505">
        <f t="shared" si="2"/>
        <v>0</v>
      </c>
    </row>
    <row r="17" spans="1:17" ht="30" customHeight="1">
      <c r="A17" s="934" t="s">
        <v>41</v>
      </c>
      <c r="B17" s="396" t="s">
        <v>203</v>
      </c>
      <c r="C17" s="505">
        <v>1</v>
      </c>
      <c r="D17" s="505">
        <v>10</v>
      </c>
      <c r="E17" s="505">
        <v>3</v>
      </c>
      <c r="F17" s="505">
        <v>17</v>
      </c>
      <c r="G17" s="505">
        <v>0</v>
      </c>
      <c r="H17" s="505">
        <v>0</v>
      </c>
      <c r="I17" s="505">
        <v>0</v>
      </c>
      <c r="J17" s="505">
        <v>1</v>
      </c>
      <c r="K17" s="505">
        <v>0</v>
      </c>
      <c r="L17" s="505">
        <v>0</v>
      </c>
      <c r="M17" s="505">
        <v>0</v>
      </c>
      <c r="N17" s="505">
        <v>0</v>
      </c>
      <c r="O17" s="505">
        <f t="shared" si="1"/>
        <v>4</v>
      </c>
      <c r="P17" s="505">
        <f t="shared" si="0"/>
        <v>28</v>
      </c>
      <c r="Q17" s="505">
        <f t="shared" si="2"/>
        <v>32</v>
      </c>
    </row>
    <row r="18" spans="1:17" ht="30" customHeight="1" thickBot="1">
      <c r="A18" s="936"/>
      <c r="B18" s="507" t="s">
        <v>204</v>
      </c>
      <c r="C18" s="508">
        <v>0</v>
      </c>
      <c r="D18" s="508">
        <v>0</v>
      </c>
      <c r="E18" s="508">
        <v>0</v>
      </c>
      <c r="F18" s="508">
        <v>3</v>
      </c>
      <c r="G18" s="508">
        <v>0</v>
      </c>
      <c r="H18" s="508">
        <v>0</v>
      </c>
      <c r="I18" s="508">
        <v>0</v>
      </c>
      <c r="J18" s="508">
        <v>0</v>
      </c>
      <c r="K18" s="508">
        <v>0</v>
      </c>
      <c r="L18" s="508">
        <v>0</v>
      </c>
      <c r="M18" s="508">
        <v>0</v>
      </c>
      <c r="N18" s="508">
        <v>0</v>
      </c>
      <c r="O18" s="508">
        <f t="shared" si="1"/>
        <v>0</v>
      </c>
      <c r="P18" s="508">
        <f t="shared" si="0"/>
        <v>3</v>
      </c>
      <c r="Q18" s="508">
        <f t="shared" si="2"/>
        <v>3</v>
      </c>
    </row>
    <row r="19" spans="1:17" ht="25.5" customHeight="1" thickTop="1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</row>
    <row r="20" spans="1:17" ht="25.5" customHeight="1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</row>
    <row r="21" spans="1:17" ht="30" customHeight="1">
      <c r="A21" s="457"/>
      <c r="B21" s="502"/>
      <c r="C21" s="509"/>
      <c r="D21" s="509"/>
      <c r="E21" s="509"/>
      <c r="F21" s="509"/>
      <c r="G21" s="509"/>
      <c r="H21" s="509"/>
      <c r="I21" s="509"/>
      <c r="J21" s="509"/>
      <c r="K21" s="509"/>
      <c r="L21" s="509"/>
      <c r="M21" s="509"/>
      <c r="N21" s="509"/>
      <c r="O21" s="509"/>
      <c r="P21" s="509"/>
      <c r="Q21" s="509"/>
    </row>
    <row r="22" spans="1:17" ht="30" customHeight="1" thickBot="1">
      <c r="A22" s="883" t="s">
        <v>427</v>
      </c>
      <c r="B22" s="883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</row>
    <row r="23" spans="1:17" ht="30" customHeight="1" thickTop="1">
      <c r="A23" s="895" t="s">
        <v>93</v>
      </c>
      <c r="B23" s="895" t="s">
        <v>196</v>
      </c>
      <c r="C23" s="954" t="s">
        <v>224</v>
      </c>
      <c r="D23" s="954"/>
      <c r="E23" s="954" t="s">
        <v>187</v>
      </c>
      <c r="F23" s="954"/>
      <c r="G23" s="954" t="s">
        <v>188</v>
      </c>
      <c r="H23" s="954"/>
      <c r="I23" s="954" t="s">
        <v>189</v>
      </c>
      <c r="J23" s="954"/>
      <c r="K23" s="954" t="s">
        <v>190</v>
      </c>
      <c r="L23" s="954"/>
      <c r="M23" s="954" t="s">
        <v>426</v>
      </c>
      <c r="N23" s="954"/>
      <c r="O23" s="954" t="s">
        <v>23</v>
      </c>
      <c r="P23" s="954"/>
      <c r="Q23" s="954"/>
    </row>
    <row r="24" spans="1:17" ht="30" customHeight="1" thickBot="1">
      <c r="A24" s="896"/>
      <c r="B24" s="896"/>
      <c r="C24" s="398" t="s">
        <v>181</v>
      </c>
      <c r="D24" s="398" t="s">
        <v>313</v>
      </c>
      <c r="E24" s="398" t="s">
        <v>181</v>
      </c>
      <c r="F24" s="398" t="s">
        <v>313</v>
      </c>
      <c r="G24" s="398" t="s">
        <v>181</v>
      </c>
      <c r="H24" s="398" t="s">
        <v>313</v>
      </c>
      <c r="I24" s="398" t="s">
        <v>181</v>
      </c>
      <c r="J24" s="398" t="s">
        <v>313</v>
      </c>
      <c r="K24" s="398" t="s">
        <v>181</v>
      </c>
      <c r="L24" s="398" t="s">
        <v>313</v>
      </c>
      <c r="M24" s="398" t="s">
        <v>181</v>
      </c>
      <c r="N24" s="398" t="s">
        <v>313</v>
      </c>
      <c r="O24" s="398" t="s">
        <v>181</v>
      </c>
      <c r="P24" s="398" t="s">
        <v>313</v>
      </c>
      <c r="Q24" s="398" t="s">
        <v>2</v>
      </c>
    </row>
    <row r="25" spans="1:17" ht="30" customHeight="1">
      <c r="A25" s="934" t="s">
        <v>43</v>
      </c>
      <c r="B25" s="396" t="s">
        <v>203</v>
      </c>
      <c r="C25" s="510">
        <v>2</v>
      </c>
      <c r="D25" s="510">
        <v>13</v>
      </c>
      <c r="E25" s="510">
        <v>0</v>
      </c>
      <c r="F25" s="510">
        <v>14</v>
      </c>
      <c r="G25" s="510">
        <v>0</v>
      </c>
      <c r="H25" s="510">
        <v>0</v>
      </c>
      <c r="I25" s="510">
        <v>0</v>
      </c>
      <c r="J25" s="510">
        <v>0</v>
      </c>
      <c r="K25" s="510">
        <v>0</v>
      </c>
      <c r="L25" s="510">
        <v>0</v>
      </c>
      <c r="M25" s="510">
        <v>0</v>
      </c>
      <c r="N25" s="510">
        <v>0</v>
      </c>
      <c r="O25" s="510">
        <f>M25+K25+I25+G25+E25+C25</f>
        <v>2</v>
      </c>
      <c r="P25" s="510">
        <f>N25+L25+J25+H25+F25+D25</f>
        <v>27</v>
      </c>
      <c r="Q25" s="510">
        <f>P25+O25</f>
        <v>29</v>
      </c>
    </row>
    <row r="26" spans="1:17" ht="30" customHeight="1">
      <c r="A26" s="934"/>
      <c r="B26" s="396" t="s">
        <v>204</v>
      </c>
      <c r="C26" s="505">
        <v>0</v>
      </c>
      <c r="D26" s="505">
        <v>0</v>
      </c>
      <c r="E26" s="505">
        <v>0</v>
      </c>
      <c r="F26" s="505">
        <v>0</v>
      </c>
      <c r="G26" s="505">
        <v>0</v>
      </c>
      <c r="H26" s="505">
        <v>0</v>
      </c>
      <c r="I26" s="505">
        <v>0</v>
      </c>
      <c r="J26" s="505">
        <v>0</v>
      </c>
      <c r="K26" s="505">
        <v>0</v>
      </c>
      <c r="L26" s="505">
        <v>0</v>
      </c>
      <c r="M26" s="505">
        <v>0</v>
      </c>
      <c r="N26" s="505">
        <v>0</v>
      </c>
      <c r="O26" s="505">
        <f>M26+K26+I26+G26+E26+C26</f>
        <v>0</v>
      </c>
      <c r="P26" s="505">
        <f>N26+L26+J26+H26+F26+D26</f>
        <v>0</v>
      </c>
      <c r="Q26" s="505">
        <f>P26+O26</f>
        <v>0</v>
      </c>
    </row>
    <row r="27" spans="1:17" ht="30" customHeight="1">
      <c r="A27" s="934" t="s">
        <v>35</v>
      </c>
      <c r="B27" s="396" t="s">
        <v>203</v>
      </c>
      <c r="C27" s="510">
        <v>0</v>
      </c>
      <c r="D27" s="510">
        <v>4</v>
      </c>
      <c r="E27" s="510">
        <v>4</v>
      </c>
      <c r="F27" s="510">
        <v>15</v>
      </c>
      <c r="G27" s="510">
        <v>0</v>
      </c>
      <c r="H27" s="510">
        <v>0</v>
      </c>
      <c r="I27" s="510">
        <v>0</v>
      </c>
      <c r="J27" s="510">
        <v>0</v>
      </c>
      <c r="K27" s="510">
        <v>0</v>
      </c>
      <c r="L27" s="510">
        <v>0</v>
      </c>
      <c r="M27" s="510">
        <v>0</v>
      </c>
      <c r="N27" s="510">
        <v>0</v>
      </c>
      <c r="O27" s="510">
        <f t="shared" si="1"/>
        <v>4</v>
      </c>
      <c r="P27" s="510">
        <f t="shared" si="0"/>
        <v>19</v>
      </c>
      <c r="Q27" s="510">
        <f t="shared" si="2"/>
        <v>23</v>
      </c>
    </row>
    <row r="28" spans="1:17" ht="30" customHeight="1">
      <c r="A28" s="934"/>
      <c r="B28" s="396" t="s">
        <v>204</v>
      </c>
      <c r="C28" s="505">
        <v>1</v>
      </c>
      <c r="D28" s="505">
        <v>1</v>
      </c>
      <c r="E28" s="505">
        <v>2</v>
      </c>
      <c r="F28" s="505">
        <v>1</v>
      </c>
      <c r="G28" s="505">
        <v>0</v>
      </c>
      <c r="H28" s="505">
        <v>0</v>
      </c>
      <c r="I28" s="505">
        <v>0</v>
      </c>
      <c r="J28" s="505">
        <v>0</v>
      </c>
      <c r="K28" s="505">
        <v>0</v>
      </c>
      <c r="L28" s="505">
        <v>0</v>
      </c>
      <c r="M28" s="505">
        <v>0</v>
      </c>
      <c r="N28" s="505">
        <v>1</v>
      </c>
      <c r="O28" s="505">
        <f t="shared" si="1"/>
        <v>3</v>
      </c>
      <c r="P28" s="505">
        <f t="shared" si="0"/>
        <v>3</v>
      </c>
      <c r="Q28" s="505">
        <f t="shared" si="2"/>
        <v>6</v>
      </c>
    </row>
    <row r="29" spans="1:17" ht="30" customHeight="1">
      <c r="A29" s="934" t="s">
        <v>100</v>
      </c>
      <c r="B29" s="396" t="s">
        <v>203</v>
      </c>
      <c r="C29" s="510">
        <v>0</v>
      </c>
      <c r="D29" s="510">
        <v>8</v>
      </c>
      <c r="E29" s="510">
        <v>12</v>
      </c>
      <c r="F29" s="510">
        <v>23</v>
      </c>
      <c r="G29" s="510">
        <v>0</v>
      </c>
      <c r="H29" s="510">
        <v>0</v>
      </c>
      <c r="I29" s="510">
        <v>1</v>
      </c>
      <c r="J29" s="510">
        <v>0</v>
      </c>
      <c r="K29" s="510">
        <v>0</v>
      </c>
      <c r="L29" s="510">
        <v>0</v>
      </c>
      <c r="M29" s="510">
        <v>0</v>
      </c>
      <c r="N29" s="510">
        <v>0</v>
      </c>
      <c r="O29" s="510">
        <f>M29+K39+I39+G39+E39+C39</f>
        <v>13</v>
      </c>
      <c r="P29" s="510">
        <f>N29+L29+J39+H39+F39+D39</f>
        <v>31</v>
      </c>
      <c r="Q29" s="510">
        <f t="shared" si="2"/>
        <v>44</v>
      </c>
    </row>
    <row r="30" spans="1:17" ht="30" customHeight="1">
      <c r="A30" s="934"/>
      <c r="B30" s="396" t="s">
        <v>204</v>
      </c>
      <c r="C30" s="505">
        <v>1</v>
      </c>
      <c r="D30" s="505">
        <v>2</v>
      </c>
      <c r="E30" s="505">
        <v>2</v>
      </c>
      <c r="F30" s="505">
        <v>1</v>
      </c>
      <c r="G30" s="505">
        <v>0</v>
      </c>
      <c r="H30" s="505">
        <v>0</v>
      </c>
      <c r="I30" s="505">
        <v>0</v>
      </c>
      <c r="J30" s="505">
        <v>0</v>
      </c>
      <c r="K30" s="505">
        <v>0</v>
      </c>
      <c r="L30" s="505">
        <v>0</v>
      </c>
      <c r="M30" s="505">
        <v>0</v>
      </c>
      <c r="N30" s="505">
        <v>0</v>
      </c>
      <c r="O30" s="505">
        <f>M30+K40+I40+G40+E40+C40</f>
        <v>3</v>
      </c>
      <c r="P30" s="505">
        <f>N30+L30+J40+H40+F40+D40</f>
        <v>3</v>
      </c>
      <c r="Q30" s="505">
        <f t="shared" si="2"/>
        <v>6</v>
      </c>
    </row>
    <row r="31" spans="1:17" ht="30" customHeight="1">
      <c r="A31" s="934" t="s">
        <v>44</v>
      </c>
      <c r="B31" s="396" t="s">
        <v>203</v>
      </c>
      <c r="C31" s="505">
        <v>1</v>
      </c>
      <c r="D31" s="505">
        <v>1</v>
      </c>
      <c r="E31" s="505">
        <v>8</v>
      </c>
      <c r="F31" s="505">
        <v>6</v>
      </c>
      <c r="G31" s="505">
        <v>0</v>
      </c>
      <c r="H31" s="505">
        <v>0</v>
      </c>
      <c r="I31" s="505">
        <v>0</v>
      </c>
      <c r="J31" s="505">
        <v>0</v>
      </c>
      <c r="K31" s="505">
        <v>0</v>
      </c>
      <c r="L31" s="510">
        <v>0</v>
      </c>
      <c r="M31" s="510">
        <v>0</v>
      </c>
      <c r="N31" s="510">
        <v>0</v>
      </c>
      <c r="O31" s="510">
        <f>M31+K41+I41+G41+E41+C41</f>
        <v>9</v>
      </c>
      <c r="P31" s="510">
        <f>N31+L31+J41+H41+F41+D41</f>
        <v>7</v>
      </c>
      <c r="Q31" s="510">
        <f t="shared" si="2"/>
        <v>16</v>
      </c>
    </row>
    <row r="32" spans="1:17" ht="30" customHeight="1">
      <c r="A32" s="934"/>
      <c r="B32" s="396" t="s">
        <v>204</v>
      </c>
      <c r="C32" s="505">
        <v>0</v>
      </c>
      <c r="D32" s="505">
        <v>0</v>
      </c>
      <c r="E32" s="505">
        <v>2</v>
      </c>
      <c r="F32" s="505">
        <v>3</v>
      </c>
      <c r="G32" s="505">
        <v>0</v>
      </c>
      <c r="H32" s="505">
        <v>0</v>
      </c>
      <c r="I32" s="505">
        <v>0</v>
      </c>
      <c r="J32" s="505">
        <v>0</v>
      </c>
      <c r="K32" s="505">
        <v>0</v>
      </c>
      <c r="L32" s="505">
        <v>0</v>
      </c>
      <c r="M32" s="505">
        <v>0</v>
      </c>
      <c r="N32" s="505">
        <v>0</v>
      </c>
      <c r="O32" s="505">
        <f t="shared" si="1"/>
        <v>2</v>
      </c>
      <c r="P32" s="505">
        <f t="shared" si="0"/>
        <v>3</v>
      </c>
      <c r="Q32" s="505">
        <f t="shared" si="2"/>
        <v>5</v>
      </c>
    </row>
    <row r="33" spans="1:17" ht="30" customHeight="1">
      <c r="A33" s="934" t="s">
        <v>26</v>
      </c>
      <c r="B33" s="396" t="s">
        <v>203</v>
      </c>
      <c r="C33" s="505">
        <v>0</v>
      </c>
      <c r="D33" s="505">
        <v>0</v>
      </c>
      <c r="E33" s="505">
        <v>3</v>
      </c>
      <c r="F33" s="505">
        <v>3</v>
      </c>
      <c r="G33" s="505">
        <v>0</v>
      </c>
      <c r="H33" s="505">
        <v>0</v>
      </c>
      <c r="I33" s="505">
        <v>0</v>
      </c>
      <c r="J33" s="505">
        <v>0</v>
      </c>
      <c r="K33" s="505">
        <v>0</v>
      </c>
      <c r="L33" s="505">
        <v>0</v>
      </c>
      <c r="M33" s="505">
        <v>0</v>
      </c>
      <c r="N33" s="505">
        <v>0</v>
      </c>
      <c r="O33" s="510">
        <f t="shared" si="1"/>
        <v>3</v>
      </c>
      <c r="P33" s="510">
        <f t="shared" si="0"/>
        <v>3</v>
      </c>
      <c r="Q33" s="511">
        <f t="shared" si="2"/>
        <v>6</v>
      </c>
    </row>
    <row r="34" spans="1:17" ht="30" customHeight="1" thickBot="1">
      <c r="A34" s="942"/>
      <c r="B34" s="503" t="s">
        <v>204</v>
      </c>
      <c r="C34" s="510">
        <v>0</v>
      </c>
      <c r="D34" s="510">
        <v>0</v>
      </c>
      <c r="E34" s="510">
        <v>0</v>
      </c>
      <c r="F34" s="510">
        <v>0</v>
      </c>
      <c r="G34" s="510">
        <v>0</v>
      </c>
      <c r="H34" s="510">
        <v>0</v>
      </c>
      <c r="I34" s="510">
        <v>0</v>
      </c>
      <c r="J34" s="510">
        <v>0</v>
      </c>
      <c r="K34" s="510">
        <v>0</v>
      </c>
      <c r="L34" s="510">
        <v>0</v>
      </c>
      <c r="M34" s="510">
        <v>0</v>
      </c>
      <c r="N34" s="510">
        <v>0</v>
      </c>
      <c r="O34" s="510">
        <f t="shared" si="1"/>
        <v>0</v>
      </c>
      <c r="P34" s="510">
        <f t="shared" si="0"/>
        <v>0</v>
      </c>
      <c r="Q34" s="512">
        <f t="shared" si="2"/>
        <v>0</v>
      </c>
    </row>
    <row r="35" spans="1:17" ht="30" customHeight="1">
      <c r="A35" s="935" t="s">
        <v>161</v>
      </c>
      <c r="B35" s="395" t="s">
        <v>203</v>
      </c>
      <c r="C35" s="513">
        <f t="shared" ref="C35:K35" si="3">C5+C7+C9+C11+C13+C15+C17+C25+C27+C39+C41+C33</f>
        <v>16</v>
      </c>
      <c r="D35" s="513">
        <f t="shared" si="3"/>
        <v>69</v>
      </c>
      <c r="E35" s="513">
        <f t="shared" si="3"/>
        <v>71</v>
      </c>
      <c r="F35" s="513">
        <f t="shared" si="3"/>
        <v>230</v>
      </c>
      <c r="G35" s="513">
        <f t="shared" si="3"/>
        <v>4</v>
      </c>
      <c r="H35" s="513">
        <f t="shared" si="3"/>
        <v>0</v>
      </c>
      <c r="I35" s="513">
        <f t="shared" si="3"/>
        <v>8</v>
      </c>
      <c r="J35" s="513">
        <f t="shared" si="3"/>
        <v>7</v>
      </c>
      <c r="K35" s="513">
        <f t="shared" si="3"/>
        <v>0</v>
      </c>
      <c r="L35" s="513">
        <f>L5+L7+L9+L11+L13+L15+L17+L25+L27+L29+L31+L33</f>
        <v>0</v>
      </c>
      <c r="M35" s="513">
        <f>M5+M7+M9+M11+M13+M15+M17+M25+M27+M29+M31+M33</f>
        <v>3</v>
      </c>
      <c r="N35" s="513">
        <f>N5+N7+N9+N11+N13+N15+N17+N25+N27+N29+N31+N33</f>
        <v>0</v>
      </c>
      <c r="O35" s="513">
        <f>O5+O7+O9+O11+O13+O15+O17+O25+O27+O29+O31+O33</f>
        <v>102</v>
      </c>
      <c r="P35" s="513">
        <f>P5+P7+P9+P11+P13+P15+P17+P25+P27+P29+P31+P33</f>
        <v>306</v>
      </c>
      <c r="Q35" s="513">
        <f t="shared" si="2"/>
        <v>408</v>
      </c>
    </row>
    <row r="36" spans="1:17" ht="30" customHeight="1">
      <c r="A36" s="934"/>
      <c r="B36" s="503" t="s">
        <v>204</v>
      </c>
      <c r="C36" s="152">
        <f t="shared" ref="C36:K36" si="4">C34+C32+C40+C28+C26+C18+C16+C14+C12+C10+C8+C6</f>
        <v>2</v>
      </c>
      <c r="D36" s="152">
        <f t="shared" si="4"/>
        <v>4</v>
      </c>
      <c r="E36" s="152">
        <f t="shared" si="4"/>
        <v>6</v>
      </c>
      <c r="F36" s="152">
        <f t="shared" si="4"/>
        <v>10</v>
      </c>
      <c r="G36" s="152">
        <f t="shared" si="4"/>
        <v>0</v>
      </c>
      <c r="H36" s="152">
        <f t="shared" si="4"/>
        <v>0</v>
      </c>
      <c r="I36" s="152">
        <f t="shared" si="4"/>
        <v>1</v>
      </c>
      <c r="J36" s="152">
        <f t="shared" si="4"/>
        <v>0</v>
      </c>
      <c r="K36" s="152">
        <f t="shared" si="4"/>
        <v>0</v>
      </c>
      <c r="L36" s="152">
        <f t="shared" ref="L36:Q36" si="5">L34+L32+L30+L28+L26+L18+L16+L14+L12+L10+L8+L6</f>
        <v>0</v>
      </c>
      <c r="M36" s="152">
        <f t="shared" si="5"/>
        <v>0</v>
      </c>
      <c r="N36" s="152">
        <f t="shared" si="5"/>
        <v>1</v>
      </c>
      <c r="O36" s="152">
        <f t="shared" si="5"/>
        <v>9</v>
      </c>
      <c r="P36" s="152">
        <f t="shared" si="5"/>
        <v>15</v>
      </c>
      <c r="Q36" s="152">
        <f t="shared" si="5"/>
        <v>24</v>
      </c>
    </row>
    <row r="37" spans="1:17" ht="30" customHeight="1" thickBot="1">
      <c r="A37" s="936"/>
      <c r="B37" s="507" t="s">
        <v>2</v>
      </c>
      <c r="C37" s="508">
        <f>C35+C36</f>
        <v>18</v>
      </c>
      <c r="D37" s="508">
        <f t="shared" ref="D37:P37" si="6">D35+D36</f>
        <v>73</v>
      </c>
      <c r="E37" s="508">
        <f t="shared" si="6"/>
        <v>77</v>
      </c>
      <c r="F37" s="508">
        <f t="shared" si="6"/>
        <v>240</v>
      </c>
      <c r="G37" s="508">
        <f t="shared" si="6"/>
        <v>4</v>
      </c>
      <c r="H37" s="508">
        <f t="shared" si="6"/>
        <v>0</v>
      </c>
      <c r="I37" s="508">
        <f t="shared" si="6"/>
        <v>9</v>
      </c>
      <c r="J37" s="508">
        <f t="shared" si="6"/>
        <v>7</v>
      </c>
      <c r="K37" s="508">
        <f t="shared" si="6"/>
        <v>0</v>
      </c>
      <c r="L37" s="508">
        <f t="shared" si="6"/>
        <v>0</v>
      </c>
      <c r="M37" s="508">
        <f t="shared" si="6"/>
        <v>3</v>
      </c>
      <c r="N37" s="508">
        <f t="shared" si="6"/>
        <v>1</v>
      </c>
      <c r="O37" s="508">
        <f t="shared" si="6"/>
        <v>111</v>
      </c>
      <c r="P37" s="508">
        <f t="shared" si="6"/>
        <v>321</v>
      </c>
      <c r="Q37" s="514">
        <f t="shared" si="2"/>
        <v>432</v>
      </c>
    </row>
    <row r="38" spans="1:17" ht="16.5" thickTop="1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</row>
    <row r="39" spans="1:17" ht="15.75" hidden="1">
      <c r="A39" s="942" t="s">
        <v>36</v>
      </c>
      <c r="B39" s="396" t="s">
        <v>203</v>
      </c>
      <c r="C39" s="505">
        <v>0</v>
      </c>
      <c r="D39" s="505">
        <v>8</v>
      </c>
      <c r="E39" s="505">
        <v>12</v>
      </c>
      <c r="F39" s="505">
        <v>23</v>
      </c>
      <c r="G39" s="505">
        <v>0</v>
      </c>
      <c r="H39" s="505">
        <v>0</v>
      </c>
      <c r="I39" s="505">
        <v>1</v>
      </c>
      <c r="J39" s="505">
        <v>0</v>
      </c>
      <c r="K39" s="505">
        <v>0</v>
      </c>
      <c r="L39" s="125"/>
      <c r="M39" s="125"/>
      <c r="N39" s="125"/>
      <c r="O39" s="125"/>
      <c r="P39" s="125"/>
      <c r="Q39" s="125"/>
    </row>
    <row r="40" spans="1:17" ht="15.75" hidden="1">
      <c r="A40" s="944"/>
      <c r="B40" s="396" t="s">
        <v>204</v>
      </c>
      <c r="C40" s="505">
        <v>1</v>
      </c>
      <c r="D40" s="505">
        <v>2</v>
      </c>
      <c r="E40" s="505">
        <v>2</v>
      </c>
      <c r="F40" s="505">
        <v>1</v>
      </c>
      <c r="G40" s="505">
        <v>0</v>
      </c>
      <c r="H40" s="505">
        <v>0</v>
      </c>
      <c r="I40" s="505">
        <v>0</v>
      </c>
      <c r="J40" s="505">
        <v>0</v>
      </c>
      <c r="K40" s="505">
        <v>0</v>
      </c>
      <c r="L40" s="125"/>
      <c r="M40" s="125"/>
      <c r="N40" s="125"/>
      <c r="O40" s="125"/>
      <c r="P40" s="125"/>
      <c r="Q40" s="125"/>
    </row>
    <row r="41" spans="1:17" ht="15.75" hidden="1">
      <c r="A41" s="151" t="s">
        <v>44</v>
      </c>
      <c r="B41" s="396" t="s">
        <v>203</v>
      </c>
      <c r="C41" s="505">
        <v>1</v>
      </c>
      <c r="D41" s="505">
        <v>1</v>
      </c>
      <c r="E41" s="505">
        <v>8</v>
      </c>
      <c r="F41" s="505">
        <v>6</v>
      </c>
      <c r="G41" s="505">
        <v>0</v>
      </c>
      <c r="H41" s="505">
        <v>0</v>
      </c>
      <c r="I41" s="505">
        <v>0</v>
      </c>
      <c r="J41" s="505">
        <v>0</v>
      </c>
      <c r="K41" s="505">
        <v>0</v>
      </c>
      <c r="L41" s="125"/>
      <c r="M41" s="125"/>
      <c r="N41" s="125"/>
      <c r="O41" s="125"/>
      <c r="P41" s="125"/>
      <c r="Q41" s="125"/>
    </row>
    <row r="42" spans="1:17" ht="15.75">
      <c r="A42" s="125"/>
      <c r="B42" s="125" t="s">
        <v>133</v>
      </c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</row>
    <row r="43" spans="1:17" ht="15.75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</row>
  </sheetData>
  <mergeCells count="35">
    <mergeCell ref="A13:A14"/>
    <mergeCell ref="A1:Q1"/>
    <mergeCell ref="A2:B2"/>
    <mergeCell ref="A3:A4"/>
    <mergeCell ref="B3:B4"/>
    <mergeCell ref="C3:D3"/>
    <mergeCell ref="E3:F3"/>
    <mergeCell ref="G3:H3"/>
    <mergeCell ref="I3:J3"/>
    <mergeCell ref="K3:L3"/>
    <mergeCell ref="M3:N3"/>
    <mergeCell ref="O3:Q3"/>
    <mergeCell ref="A5:A6"/>
    <mergeCell ref="A7:A8"/>
    <mergeCell ref="A9:A10"/>
    <mergeCell ref="A11:A12"/>
    <mergeCell ref="O23:Q23"/>
    <mergeCell ref="A15:A16"/>
    <mergeCell ref="A17:A18"/>
    <mergeCell ref="A22:B22"/>
    <mergeCell ref="A23:A24"/>
    <mergeCell ref="B23:B24"/>
    <mergeCell ref="C23:D23"/>
    <mergeCell ref="E23:F23"/>
    <mergeCell ref="G23:H23"/>
    <mergeCell ref="I23:J23"/>
    <mergeCell ref="K23:L23"/>
    <mergeCell ref="M23:N23"/>
    <mergeCell ref="A39:A40"/>
    <mergeCell ref="A25:A26"/>
    <mergeCell ref="A27:A28"/>
    <mergeCell ref="A29:A30"/>
    <mergeCell ref="A31:A32"/>
    <mergeCell ref="A33:A34"/>
    <mergeCell ref="A35:A37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37" max="16" man="1"/>
  </row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2"/>
  <sheetViews>
    <sheetView rightToLeft="1" view="pageBreakPreview" zoomScale="80" zoomScaleSheetLayoutView="80" workbookViewId="0">
      <selection activeCell="R18" sqref="R18"/>
    </sheetView>
  </sheetViews>
  <sheetFormatPr defaultColWidth="9.140625" defaultRowHeight="15.75"/>
  <cols>
    <col min="1" max="1" width="17.42578125" style="125" customWidth="1"/>
    <col min="2" max="2" width="9.85546875" style="125" customWidth="1"/>
    <col min="3" max="17" width="7.42578125" style="125" customWidth="1"/>
    <col min="18" max="16384" width="9.140625" style="125"/>
  </cols>
  <sheetData>
    <row r="1" spans="1:17" ht="24.75" customHeight="1">
      <c r="A1" s="904" t="s">
        <v>428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</row>
    <row r="2" spans="1:17" ht="24.75" customHeight="1" thickBot="1">
      <c r="A2" s="959" t="s">
        <v>429</v>
      </c>
      <c r="B2" s="959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</row>
    <row r="3" spans="1:17" ht="24" customHeight="1" thickTop="1">
      <c r="A3" s="895" t="s">
        <v>325</v>
      </c>
      <c r="B3" s="895" t="s">
        <v>196</v>
      </c>
      <c r="C3" s="955" t="s">
        <v>224</v>
      </c>
      <c r="D3" s="955"/>
      <c r="E3" s="955" t="s">
        <v>187</v>
      </c>
      <c r="F3" s="955"/>
      <c r="G3" s="955" t="s">
        <v>188</v>
      </c>
      <c r="H3" s="955"/>
      <c r="I3" s="955" t="s">
        <v>189</v>
      </c>
      <c r="J3" s="955"/>
      <c r="K3" s="955" t="s">
        <v>190</v>
      </c>
      <c r="L3" s="955"/>
      <c r="M3" s="955" t="s">
        <v>426</v>
      </c>
      <c r="N3" s="955"/>
      <c r="O3" s="955" t="s">
        <v>23</v>
      </c>
      <c r="P3" s="955"/>
      <c r="Q3" s="955"/>
    </row>
    <row r="4" spans="1:17" ht="24" customHeight="1" thickBot="1">
      <c r="A4" s="896"/>
      <c r="B4" s="896"/>
      <c r="C4" s="398" t="s">
        <v>181</v>
      </c>
      <c r="D4" s="398" t="s">
        <v>313</v>
      </c>
      <c r="E4" s="398" t="s">
        <v>181</v>
      </c>
      <c r="F4" s="398" t="s">
        <v>313</v>
      </c>
      <c r="G4" s="398" t="s">
        <v>181</v>
      </c>
      <c r="H4" s="398" t="s">
        <v>313</v>
      </c>
      <c r="I4" s="398" t="s">
        <v>181</v>
      </c>
      <c r="J4" s="398" t="s">
        <v>313</v>
      </c>
      <c r="K4" s="398" t="s">
        <v>181</v>
      </c>
      <c r="L4" s="398" t="s">
        <v>313</v>
      </c>
      <c r="M4" s="398" t="s">
        <v>181</v>
      </c>
      <c r="N4" s="398" t="s">
        <v>313</v>
      </c>
      <c r="O4" s="398" t="s">
        <v>181</v>
      </c>
      <c r="P4" s="398" t="s">
        <v>313</v>
      </c>
      <c r="Q4" s="398" t="s">
        <v>2</v>
      </c>
    </row>
    <row r="5" spans="1:17" ht="24" customHeight="1">
      <c r="A5" s="840" t="s">
        <v>202</v>
      </c>
      <c r="B5" s="333" t="s">
        <v>203</v>
      </c>
      <c r="C5" s="513">
        <v>16</v>
      </c>
      <c r="D5" s="513">
        <v>56</v>
      </c>
      <c r="E5" s="513">
        <v>34</v>
      </c>
      <c r="F5" s="513">
        <v>113</v>
      </c>
      <c r="G5" s="513">
        <v>3</v>
      </c>
      <c r="H5" s="513">
        <v>0</v>
      </c>
      <c r="I5" s="513">
        <v>5</v>
      </c>
      <c r="J5" s="513">
        <v>7</v>
      </c>
      <c r="K5" s="513">
        <v>0</v>
      </c>
      <c r="L5" s="513">
        <v>0</v>
      </c>
      <c r="M5" s="513">
        <v>0</v>
      </c>
      <c r="N5" s="513">
        <v>0</v>
      </c>
      <c r="O5" s="513">
        <f>SUM(C5,E5,G5,I5,K5,M5)</f>
        <v>58</v>
      </c>
      <c r="P5" s="513">
        <f>SUM(D5,F5,H5,J5,L5,N5)</f>
        <v>176</v>
      </c>
      <c r="Q5" s="513">
        <f>SUM(O5:P5)</f>
        <v>234</v>
      </c>
    </row>
    <row r="6" spans="1:17" ht="24" customHeight="1">
      <c r="A6" s="841"/>
      <c r="B6" s="339" t="s">
        <v>204</v>
      </c>
      <c r="C6" s="505">
        <v>0</v>
      </c>
      <c r="D6" s="505">
        <v>2</v>
      </c>
      <c r="E6" s="505">
        <v>2</v>
      </c>
      <c r="F6" s="505">
        <v>4</v>
      </c>
      <c r="G6" s="505">
        <v>0</v>
      </c>
      <c r="H6" s="505">
        <v>0</v>
      </c>
      <c r="I6" s="505">
        <v>1</v>
      </c>
      <c r="J6" s="505">
        <v>0</v>
      </c>
      <c r="K6" s="505">
        <v>0</v>
      </c>
      <c r="L6" s="505">
        <v>0</v>
      </c>
      <c r="M6" s="505">
        <v>0</v>
      </c>
      <c r="N6" s="505">
        <v>0</v>
      </c>
      <c r="O6" s="505">
        <f>SUM(C6,E6,G6,I6,K6,M6)</f>
        <v>3</v>
      </c>
      <c r="P6" s="505">
        <f>SUM(D6,F6,H6,J6,L6,N6)</f>
        <v>6</v>
      </c>
      <c r="Q6" s="505">
        <f>SUM(O6:P6)</f>
        <v>9</v>
      </c>
    </row>
    <row r="7" spans="1:17" ht="24" customHeight="1">
      <c r="A7" s="841" t="s">
        <v>205</v>
      </c>
      <c r="B7" s="339" t="s">
        <v>203</v>
      </c>
      <c r="C7" s="505">
        <v>0</v>
      </c>
      <c r="D7" s="505">
        <v>1</v>
      </c>
      <c r="E7" s="505">
        <v>2</v>
      </c>
      <c r="F7" s="505">
        <v>2</v>
      </c>
      <c r="G7" s="505">
        <v>0</v>
      </c>
      <c r="H7" s="505">
        <v>0</v>
      </c>
      <c r="I7" s="505">
        <v>1</v>
      </c>
      <c r="J7" s="505">
        <v>0</v>
      </c>
      <c r="K7" s="505">
        <v>0</v>
      </c>
      <c r="L7" s="505">
        <v>0</v>
      </c>
      <c r="M7" s="505">
        <v>0</v>
      </c>
      <c r="N7" s="505">
        <v>0</v>
      </c>
      <c r="O7" s="505">
        <f t="shared" ref="O7:P18" si="0">SUM(C7,E7,G7,I7,K7,M7)</f>
        <v>3</v>
      </c>
      <c r="P7" s="505">
        <f t="shared" si="0"/>
        <v>3</v>
      </c>
      <c r="Q7" s="505">
        <f t="shared" ref="Q7:Q18" si="1">SUM(O7:P7)</f>
        <v>6</v>
      </c>
    </row>
    <row r="8" spans="1:17" ht="24" customHeight="1">
      <c r="A8" s="841"/>
      <c r="B8" s="339" t="s">
        <v>204</v>
      </c>
      <c r="C8" s="505">
        <v>0</v>
      </c>
      <c r="D8" s="505">
        <v>0</v>
      </c>
      <c r="E8" s="505">
        <v>0</v>
      </c>
      <c r="F8" s="505">
        <v>0</v>
      </c>
      <c r="G8" s="505">
        <v>0</v>
      </c>
      <c r="H8" s="505">
        <v>0</v>
      </c>
      <c r="I8" s="505">
        <v>0</v>
      </c>
      <c r="J8" s="505">
        <v>0</v>
      </c>
      <c r="K8" s="505">
        <v>0</v>
      </c>
      <c r="L8" s="505">
        <v>0</v>
      </c>
      <c r="M8" s="505">
        <v>0</v>
      </c>
      <c r="N8" s="505">
        <v>0</v>
      </c>
      <c r="O8" s="505">
        <f t="shared" si="0"/>
        <v>0</v>
      </c>
      <c r="P8" s="505">
        <f t="shared" si="0"/>
        <v>0</v>
      </c>
      <c r="Q8" s="505">
        <f t="shared" si="1"/>
        <v>0</v>
      </c>
    </row>
    <row r="9" spans="1:17" ht="24" customHeight="1">
      <c r="A9" s="841" t="s">
        <v>206</v>
      </c>
      <c r="B9" s="339" t="s">
        <v>203</v>
      </c>
      <c r="C9" s="505">
        <v>0</v>
      </c>
      <c r="D9" s="505">
        <v>4</v>
      </c>
      <c r="E9" s="505">
        <v>0</v>
      </c>
      <c r="F9" s="505">
        <v>7</v>
      </c>
      <c r="G9" s="505">
        <v>1</v>
      </c>
      <c r="H9" s="505">
        <v>0</v>
      </c>
      <c r="I9" s="505">
        <v>1</v>
      </c>
      <c r="J9" s="505">
        <v>0</v>
      </c>
      <c r="K9" s="505">
        <v>0</v>
      </c>
      <c r="L9" s="505">
        <v>0</v>
      </c>
      <c r="M9" s="505">
        <v>2</v>
      </c>
      <c r="N9" s="505">
        <v>0</v>
      </c>
      <c r="O9" s="505">
        <f t="shared" si="0"/>
        <v>4</v>
      </c>
      <c r="P9" s="505">
        <f t="shared" si="0"/>
        <v>11</v>
      </c>
      <c r="Q9" s="505">
        <f t="shared" si="1"/>
        <v>15</v>
      </c>
    </row>
    <row r="10" spans="1:17" ht="24" customHeight="1">
      <c r="A10" s="841"/>
      <c r="B10" s="339" t="s">
        <v>204</v>
      </c>
      <c r="C10" s="505">
        <v>1</v>
      </c>
      <c r="D10" s="505">
        <v>1</v>
      </c>
      <c r="E10" s="505">
        <v>1</v>
      </c>
      <c r="F10" s="505">
        <v>0</v>
      </c>
      <c r="G10" s="505">
        <v>0</v>
      </c>
      <c r="H10" s="505">
        <v>0</v>
      </c>
      <c r="I10" s="505">
        <v>0</v>
      </c>
      <c r="J10" s="505">
        <v>0</v>
      </c>
      <c r="K10" s="505">
        <v>0</v>
      </c>
      <c r="L10" s="505">
        <v>0</v>
      </c>
      <c r="M10" s="505">
        <v>0</v>
      </c>
      <c r="N10" s="505">
        <v>1</v>
      </c>
      <c r="O10" s="505">
        <f t="shared" si="0"/>
        <v>2</v>
      </c>
      <c r="P10" s="505">
        <f t="shared" si="0"/>
        <v>2</v>
      </c>
      <c r="Q10" s="505">
        <f t="shared" si="1"/>
        <v>4</v>
      </c>
    </row>
    <row r="11" spans="1:17" ht="24" customHeight="1">
      <c r="A11" s="841" t="s">
        <v>207</v>
      </c>
      <c r="B11" s="339" t="s">
        <v>203</v>
      </c>
      <c r="C11" s="505">
        <v>0</v>
      </c>
      <c r="D11" s="505">
        <v>0</v>
      </c>
      <c r="E11" s="505">
        <v>23</v>
      </c>
      <c r="F11" s="505">
        <v>71</v>
      </c>
      <c r="G11" s="505">
        <v>0</v>
      </c>
      <c r="H11" s="505">
        <v>0</v>
      </c>
      <c r="I11" s="505">
        <v>1</v>
      </c>
      <c r="J11" s="505">
        <v>0</v>
      </c>
      <c r="K11" s="505">
        <v>0</v>
      </c>
      <c r="L11" s="505">
        <v>0</v>
      </c>
      <c r="M11" s="505">
        <v>1</v>
      </c>
      <c r="N11" s="505">
        <v>0</v>
      </c>
      <c r="O11" s="505">
        <f t="shared" si="0"/>
        <v>25</v>
      </c>
      <c r="P11" s="505">
        <f t="shared" si="0"/>
        <v>71</v>
      </c>
      <c r="Q11" s="505">
        <f t="shared" si="1"/>
        <v>96</v>
      </c>
    </row>
    <row r="12" spans="1:17" ht="24" customHeight="1">
      <c r="A12" s="841"/>
      <c r="B12" s="339" t="s">
        <v>204</v>
      </c>
      <c r="C12" s="505">
        <v>0</v>
      </c>
      <c r="D12" s="505">
        <v>0</v>
      </c>
      <c r="E12" s="505">
        <v>1</v>
      </c>
      <c r="F12" s="505">
        <v>3</v>
      </c>
      <c r="G12" s="505">
        <v>0</v>
      </c>
      <c r="H12" s="505">
        <v>0</v>
      </c>
      <c r="I12" s="505">
        <v>0</v>
      </c>
      <c r="J12" s="505">
        <v>0</v>
      </c>
      <c r="K12" s="505">
        <v>0</v>
      </c>
      <c r="L12" s="505">
        <v>0</v>
      </c>
      <c r="M12" s="505">
        <v>0</v>
      </c>
      <c r="N12" s="505">
        <v>0</v>
      </c>
      <c r="O12" s="505">
        <f t="shared" si="0"/>
        <v>1</v>
      </c>
      <c r="P12" s="505">
        <f t="shared" si="0"/>
        <v>3</v>
      </c>
      <c r="Q12" s="505">
        <f t="shared" si="1"/>
        <v>4</v>
      </c>
    </row>
    <row r="13" spans="1:17" ht="24" customHeight="1">
      <c r="A13" s="841" t="s">
        <v>209</v>
      </c>
      <c r="B13" s="339" t="s">
        <v>203</v>
      </c>
      <c r="C13" s="505">
        <v>0</v>
      </c>
      <c r="D13" s="505">
        <v>4</v>
      </c>
      <c r="E13" s="505">
        <v>2</v>
      </c>
      <c r="F13" s="505">
        <v>18</v>
      </c>
      <c r="G13" s="505">
        <v>0</v>
      </c>
      <c r="H13" s="505">
        <v>0</v>
      </c>
      <c r="I13" s="505">
        <v>0</v>
      </c>
      <c r="J13" s="505">
        <v>0</v>
      </c>
      <c r="K13" s="505">
        <v>0</v>
      </c>
      <c r="L13" s="505">
        <v>0</v>
      </c>
      <c r="M13" s="505">
        <v>0</v>
      </c>
      <c r="N13" s="505">
        <v>0</v>
      </c>
      <c r="O13" s="505">
        <f t="shared" si="0"/>
        <v>2</v>
      </c>
      <c r="P13" s="505">
        <f t="shared" si="0"/>
        <v>22</v>
      </c>
      <c r="Q13" s="505">
        <f t="shared" si="1"/>
        <v>24</v>
      </c>
    </row>
    <row r="14" spans="1:17" ht="24" customHeight="1">
      <c r="A14" s="841"/>
      <c r="B14" s="339" t="s">
        <v>204</v>
      </c>
      <c r="C14" s="505">
        <v>1</v>
      </c>
      <c r="D14" s="505">
        <v>1</v>
      </c>
      <c r="E14" s="505">
        <v>1</v>
      </c>
      <c r="F14" s="505">
        <v>1</v>
      </c>
      <c r="G14" s="505">
        <v>0</v>
      </c>
      <c r="H14" s="505">
        <v>0</v>
      </c>
      <c r="I14" s="505">
        <v>0</v>
      </c>
      <c r="J14" s="505">
        <v>0</v>
      </c>
      <c r="K14" s="505">
        <v>0</v>
      </c>
      <c r="L14" s="505">
        <v>0</v>
      </c>
      <c r="M14" s="505">
        <v>0</v>
      </c>
      <c r="N14" s="505">
        <v>0</v>
      </c>
      <c r="O14" s="505">
        <f t="shared" si="0"/>
        <v>2</v>
      </c>
      <c r="P14" s="505">
        <f t="shared" si="0"/>
        <v>2</v>
      </c>
      <c r="Q14" s="505">
        <f t="shared" si="1"/>
        <v>4</v>
      </c>
    </row>
    <row r="15" spans="1:17" ht="24" customHeight="1">
      <c r="A15" s="841" t="s">
        <v>210</v>
      </c>
      <c r="B15" s="339" t="s">
        <v>203</v>
      </c>
      <c r="C15" s="505">
        <v>0</v>
      </c>
      <c r="D15" s="505">
        <v>4</v>
      </c>
      <c r="E15" s="505">
        <v>9</v>
      </c>
      <c r="F15" s="505">
        <v>18</v>
      </c>
      <c r="G15" s="505">
        <v>0</v>
      </c>
      <c r="H15" s="505">
        <v>0</v>
      </c>
      <c r="I15" s="505">
        <v>0</v>
      </c>
      <c r="J15" s="505">
        <v>0</v>
      </c>
      <c r="K15" s="505">
        <v>0</v>
      </c>
      <c r="L15" s="505">
        <v>0</v>
      </c>
      <c r="M15" s="505">
        <v>0</v>
      </c>
      <c r="N15" s="505">
        <v>0</v>
      </c>
      <c r="O15" s="505">
        <f t="shared" si="0"/>
        <v>9</v>
      </c>
      <c r="P15" s="505">
        <f t="shared" si="0"/>
        <v>22</v>
      </c>
      <c r="Q15" s="505">
        <f t="shared" si="1"/>
        <v>31</v>
      </c>
    </row>
    <row r="16" spans="1:17" ht="24" customHeight="1">
      <c r="A16" s="841"/>
      <c r="B16" s="339" t="s">
        <v>204</v>
      </c>
      <c r="C16" s="505">
        <v>0</v>
      </c>
      <c r="D16" s="505">
        <v>0</v>
      </c>
      <c r="E16" s="505">
        <v>1</v>
      </c>
      <c r="F16" s="505">
        <v>2</v>
      </c>
      <c r="G16" s="505">
        <v>0</v>
      </c>
      <c r="H16" s="505">
        <v>0</v>
      </c>
      <c r="I16" s="505">
        <v>0</v>
      </c>
      <c r="J16" s="505">
        <v>0</v>
      </c>
      <c r="K16" s="505">
        <v>0</v>
      </c>
      <c r="L16" s="505">
        <v>0</v>
      </c>
      <c r="M16" s="505">
        <v>0</v>
      </c>
      <c r="N16" s="505">
        <v>0</v>
      </c>
      <c r="O16" s="505">
        <f t="shared" si="0"/>
        <v>1</v>
      </c>
      <c r="P16" s="505">
        <f t="shared" si="0"/>
        <v>2</v>
      </c>
      <c r="Q16" s="505">
        <f t="shared" si="1"/>
        <v>3</v>
      </c>
    </row>
    <row r="17" spans="1:17" ht="24" customHeight="1">
      <c r="A17" s="841" t="s">
        <v>297</v>
      </c>
      <c r="B17" s="339" t="s">
        <v>203</v>
      </c>
      <c r="C17" s="505">
        <v>0</v>
      </c>
      <c r="D17" s="505">
        <v>0</v>
      </c>
      <c r="E17" s="505">
        <v>1</v>
      </c>
      <c r="F17" s="505">
        <v>1</v>
      </c>
      <c r="G17" s="505">
        <v>0</v>
      </c>
      <c r="H17" s="505">
        <v>0</v>
      </c>
      <c r="I17" s="505">
        <v>0</v>
      </c>
      <c r="J17" s="505">
        <v>0</v>
      </c>
      <c r="K17" s="505">
        <v>0</v>
      </c>
      <c r="L17" s="505">
        <v>0</v>
      </c>
      <c r="M17" s="505">
        <v>0</v>
      </c>
      <c r="N17" s="505">
        <v>0</v>
      </c>
      <c r="O17" s="505">
        <f t="shared" si="0"/>
        <v>1</v>
      </c>
      <c r="P17" s="505">
        <f t="shared" si="0"/>
        <v>1</v>
      </c>
      <c r="Q17" s="505">
        <f t="shared" si="1"/>
        <v>2</v>
      </c>
    </row>
    <row r="18" spans="1:17" ht="24" customHeight="1" thickBot="1">
      <c r="A18" s="841"/>
      <c r="B18" s="339" t="s">
        <v>204</v>
      </c>
      <c r="C18" s="505">
        <v>0</v>
      </c>
      <c r="D18" s="505">
        <v>0</v>
      </c>
      <c r="E18" s="505">
        <v>0</v>
      </c>
      <c r="F18" s="505">
        <v>0</v>
      </c>
      <c r="G18" s="505">
        <v>0</v>
      </c>
      <c r="H18" s="505">
        <v>0</v>
      </c>
      <c r="I18" s="505">
        <v>0</v>
      </c>
      <c r="J18" s="505">
        <v>0</v>
      </c>
      <c r="K18" s="505">
        <v>0</v>
      </c>
      <c r="L18" s="505">
        <v>0</v>
      </c>
      <c r="M18" s="505">
        <v>0</v>
      </c>
      <c r="N18" s="505">
        <v>0</v>
      </c>
      <c r="O18" s="505">
        <f t="shared" si="0"/>
        <v>0</v>
      </c>
      <c r="P18" s="505">
        <f t="shared" si="0"/>
        <v>0</v>
      </c>
      <c r="Q18" s="505">
        <f t="shared" si="1"/>
        <v>0</v>
      </c>
    </row>
    <row r="19" spans="1:17" ht="24" customHeight="1">
      <c r="A19" s="956" t="s">
        <v>23</v>
      </c>
      <c r="B19" s="333" t="s">
        <v>203</v>
      </c>
      <c r="C19" s="513">
        <f t="shared" ref="C19:Q20" si="2">SUM(C5,C7,C9,C11,C13,C15,C17)</f>
        <v>16</v>
      </c>
      <c r="D19" s="513">
        <f t="shared" si="2"/>
        <v>69</v>
      </c>
      <c r="E19" s="513">
        <f t="shared" si="2"/>
        <v>71</v>
      </c>
      <c r="F19" s="513">
        <f t="shared" si="2"/>
        <v>230</v>
      </c>
      <c r="G19" s="513">
        <f t="shared" si="2"/>
        <v>4</v>
      </c>
      <c r="H19" s="513">
        <f t="shared" si="2"/>
        <v>0</v>
      </c>
      <c r="I19" s="513">
        <f t="shared" si="2"/>
        <v>8</v>
      </c>
      <c r="J19" s="513">
        <f t="shared" si="2"/>
        <v>7</v>
      </c>
      <c r="K19" s="513">
        <f t="shared" si="2"/>
        <v>0</v>
      </c>
      <c r="L19" s="513">
        <f t="shared" si="2"/>
        <v>0</v>
      </c>
      <c r="M19" s="513">
        <f t="shared" si="2"/>
        <v>3</v>
      </c>
      <c r="N19" s="513">
        <f t="shared" si="2"/>
        <v>0</v>
      </c>
      <c r="O19" s="513">
        <f t="shared" si="2"/>
        <v>102</v>
      </c>
      <c r="P19" s="513">
        <f t="shared" si="2"/>
        <v>306</v>
      </c>
      <c r="Q19" s="513">
        <f t="shared" si="2"/>
        <v>408</v>
      </c>
    </row>
    <row r="20" spans="1:17" ht="24" customHeight="1">
      <c r="A20" s="957"/>
      <c r="B20" s="339" t="s">
        <v>204</v>
      </c>
      <c r="C20" s="505">
        <f t="shared" si="2"/>
        <v>2</v>
      </c>
      <c r="D20" s="505">
        <f t="shared" si="2"/>
        <v>4</v>
      </c>
      <c r="E20" s="505">
        <f t="shared" si="2"/>
        <v>6</v>
      </c>
      <c r="F20" s="505">
        <f t="shared" si="2"/>
        <v>10</v>
      </c>
      <c r="G20" s="505">
        <f t="shared" si="2"/>
        <v>0</v>
      </c>
      <c r="H20" s="505">
        <f t="shared" si="2"/>
        <v>0</v>
      </c>
      <c r="I20" s="505">
        <f t="shared" si="2"/>
        <v>1</v>
      </c>
      <c r="J20" s="505">
        <f t="shared" si="2"/>
        <v>0</v>
      </c>
      <c r="K20" s="505">
        <f t="shared" si="2"/>
        <v>0</v>
      </c>
      <c r="L20" s="505">
        <f t="shared" si="2"/>
        <v>0</v>
      </c>
      <c r="M20" s="505">
        <f t="shared" si="2"/>
        <v>0</v>
      </c>
      <c r="N20" s="505">
        <f t="shared" si="2"/>
        <v>1</v>
      </c>
      <c r="O20" s="505">
        <f t="shared" si="2"/>
        <v>9</v>
      </c>
      <c r="P20" s="505">
        <f t="shared" si="2"/>
        <v>15</v>
      </c>
      <c r="Q20" s="505">
        <f t="shared" si="2"/>
        <v>24</v>
      </c>
    </row>
    <row r="21" spans="1:17" ht="24" customHeight="1" thickBot="1">
      <c r="A21" s="958"/>
      <c r="B21" s="342" t="s">
        <v>23</v>
      </c>
      <c r="C21" s="508">
        <f>SUM(C19:C20)</f>
        <v>18</v>
      </c>
      <c r="D21" s="508">
        <f t="shared" ref="D21:Q21" si="3">SUM(D19:D20)</f>
        <v>73</v>
      </c>
      <c r="E21" s="508">
        <f t="shared" si="3"/>
        <v>77</v>
      </c>
      <c r="F21" s="508">
        <f t="shared" si="3"/>
        <v>240</v>
      </c>
      <c r="G21" s="508">
        <f t="shared" si="3"/>
        <v>4</v>
      </c>
      <c r="H21" s="508">
        <f t="shared" si="3"/>
        <v>0</v>
      </c>
      <c r="I21" s="508">
        <f t="shared" si="3"/>
        <v>9</v>
      </c>
      <c r="J21" s="508">
        <f t="shared" si="3"/>
        <v>7</v>
      </c>
      <c r="K21" s="508">
        <f t="shared" si="3"/>
        <v>0</v>
      </c>
      <c r="L21" s="508">
        <f t="shared" si="3"/>
        <v>0</v>
      </c>
      <c r="M21" s="508">
        <f t="shared" si="3"/>
        <v>3</v>
      </c>
      <c r="N21" s="508">
        <f t="shared" si="3"/>
        <v>1</v>
      </c>
      <c r="O21" s="508">
        <f t="shared" si="3"/>
        <v>111</v>
      </c>
      <c r="P21" s="508">
        <f t="shared" si="3"/>
        <v>321</v>
      </c>
      <c r="Q21" s="508">
        <f t="shared" si="3"/>
        <v>432</v>
      </c>
    </row>
    <row r="22" spans="1:17" ht="16.5" thickTop="1"/>
    <row r="42" spans="3:3">
      <c r="C42" s="125" t="e">
        <f>SUM(C4,C7,C9,C12,C15,#REF!,C21,C24,C27,C40,C33,C36)</f>
        <v>#REF!</v>
      </c>
    </row>
  </sheetData>
  <mergeCells count="19">
    <mergeCell ref="A1:Q1"/>
    <mergeCell ref="A2:B2"/>
    <mergeCell ref="A3:A4"/>
    <mergeCell ref="B3:B4"/>
    <mergeCell ref="C3:D3"/>
    <mergeCell ref="E3:F3"/>
    <mergeCell ref="G3:H3"/>
    <mergeCell ref="I3:J3"/>
    <mergeCell ref="K3:L3"/>
    <mergeCell ref="M3:N3"/>
    <mergeCell ref="A15:A16"/>
    <mergeCell ref="A17:A18"/>
    <mergeCell ref="A19:A21"/>
    <mergeCell ref="O3:Q3"/>
    <mergeCell ref="A5:A6"/>
    <mergeCell ref="A7:A8"/>
    <mergeCell ref="A9:A10"/>
    <mergeCell ref="A11:A12"/>
    <mergeCell ref="A13:A1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0"/>
  <sheetViews>
    <sheetView rightToLeft="1" view="pageBreakPreview" zoomScaleSheetLayoutView="100" workbookViewId="0">
      <selection activeCell="R18" sqref="R18"/>
    </sheetView>
  </sheetViews>
  <sheetFormatPr defaultColWidth="9.140625" defaultRowHeight="15"/>
  <cols>
    <col min="1" max="3" width="9.28515625" style="147" customWidth="1"/>
    <col min="4" max="17" width="7.85546875" style="147" customWidth="1"/>
    <col min="18" max="16384" width="9.140625" style="147"/>
  </cols>
  <sheetData>
    <row r="1" spans="1:17" ht="18">
      <c r="A1" s="904" t="s">
        <v>133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</row>
    <row r="2" spans="1:17" ht="21" customHeight="1" thickBot="1">
      <c r="A2" s="968" t="s">
        <v>430</v>
      </c>
      <c r="B2" s="968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</row>
    <row r="3" spans="1:17" ht="24" customHeight="1" thickTop="1">
      <c r="A3" s="955" t="s">
        <v>325</v>
      </c>
      <c r="B3" s="955" t="s">
        <v>196</v>
      </c>
      <c r="C3" s="970" t="s">
        <v>240</v>
      </c>
      <c r="D3" s="970"/>
      <c r="E3" s="970" t="s">
        <v>241</v>
      </c>
      <c r="F3" s="970"/>
      <c r="G3" s="970" t="s">
        <v>431</v>
      </c>
      <c r="H3" s="970"/>
      <c r="I3" s="970" t="s">
        <v>243</v>
      </c>
      <c r="J3" s="970"/>
      <c r="K3" s="970" t="s">
        <v>186</v>
      </c>
      <c r="L3" s="970"/>
      <c r="M3" s="955" t="s">
        <v>187</v>
      </c>
      <c r="N3" s="955"/>
      <c r="O3" s="955" t="s">
        <v>23</v>
      </c>
      <c r="P3" s="955"/>
      <c r="Q3" s="955"/>
    </row>
    <row r="4" spans="1:17" ht="24" customHeight="1" thickBot="1">
      <c r="A4" s="969"/>
      <c r="B4" s="969"/>
      <c r="C4" s="156" t="s">
        <v>181</v>
      </c>
      <c r="D4" s="156" t="s">
        <v>313</v>
      </c>
      <c r="E4" s="156" t="s">
        <v>181</v>
      </c>
      <c r="F4" s="156" t="s">
        <v>313</v>
      </c>
      <c r="G4" s="156" t="s">
        <v>181</v>
      </c>
      <c r="H4" s="156" t="s">
        <v>313</v>
      </c>
      <c r="I4" s="156" t="s">
        <v>181</v>
      </c>
      <c r="J4" s="156" t="s">
        <v>313</v>
      </c>
      <c r="K4" s="156" t="s">
        <v>181</v>
      </c>
      <c r="L4" s="156" t="s">
        <v>313</v>
      </c>
      <c r="M4" s="156" t="s">
        <v>181</v>
      </c>
      <c r="N4" s="156" t="s">
        <v>313</v>
      </c>
      <c r="O4" s="154" t="s">
        <v>181</v>
      </c>
      <c r="P4" s="154" t="s">
        <v>313</v>
      </c>
      <c r="Q4" s="154" t="s">
        <v>2</v>
      </c>
    </row>
    <row r="5" spans="1:17" ht="18" customHeight="1">
      <c r="A5" s="965" t="s">
        <v>32</v>
      </c>
      <c r="B5" s="516" t="s">
        <v>203</v>
      </c>
      <c r="C5" s="517">
        <v>0</v>
      </c>
      <c r="D5" s="517">
        <v>0</v>
      </c>
      <c r="E5" s="517">
        <v>0</v>
      </c>
      <c r="F5" s="517">
        <v>0</v>
      </c>
      <c r="G5" s="517">
        <v>0</v>
      </c>
      <c r="H5" s="517">
        <v>0</v>
      </c>
      <c r="I5" s="517">
        <v>0</v>
      </c>
      <c r="J5" s="517">
        <v>0</v>
      </c>
      <c r="K5" s="517">
        <v>0</v>
      </c>
      <c r="L5" s="517">
        <v>2</v>
      </c>
      <c r="M5" s="517">
        <v>0</v>
      </c>
      <c r="N5" s="517">
        <v>0</v>
      </c>
      <c r="O5" s="518">
        <f>M5+K5+I5+G5+E5+C5</f>
        <v>0</v>
      </c>
      <c r="P5" s="518">
        <f t="shared" ref="P5:P16" si="0">N5+L5+J5+H5+F5+D5</f>
        <v>2</v>
      </c>
      <c r="Q5" s="519">
        <f>SUM(O5:P5)</f>
        <v>2</v>
      </c>
    </row>
    <row r="6" spans="1:17" ht="18" customHeight="1">
      <c r="A6" s="961"/>
      <c r="B6" s="516" t="s">
        <v>204</v>
      </c>
      <c r="C6" s="517">
        <v>0</v>
      </c>
      <c r="D6" s="517">
        <v>0</v>
      </c>
      <c r="E6" s="517">
        <v>0</v>
      </c>
      <c r="F6" s="517">
        <v>0</v>
      </c>
      <c r="G6" s="517">
        <v>0</v>
      </c>
      <c r="H6" s="517">
        <v>0</v>
      </c>
      <c r="I6" s="517">
        <v>0</v>
      </c>
      <c r="J6" s="517">
        <v>0</v>
      </c>
      <c r="K6" s="517">
        <v>0</v>
      </c>
      <c r="L6" s="517">
        <v>1</v>
      </c>
      <c r="M6" s="517">
        <v>0</v>
      </c>
      <c r="N6" s="517">
        <v>0</v>
      </c>
      <c r="O6" s="520">
        <f t="shared" ref="O6:O16" si="1">M6+K6+I6+G6+E6+C6</f>
        <v>0</v>
      </c>
      <c r="P6" s="520">
        <f t="shared" si="0"/>
        <v>1</v>
      </c>
      <c r="Q6" s="520">
        <f t="shared" ref="Q6:Q16" si="2">SUM(O6:P6)</f>
        <v>1</v>
      </c>
    </row>
    <row r="7" spans="1:17" ht="18" customHeight="1">
      <c r="A7" s="966" t="s">
        <v>432</v>
      </c>
      <c r="B7" s="516" t="s">
        <v>203</v>
      </c>
      <c r="C7" s="517">
        <v>0</v>
      </c>
      <c r="D7" s="517">
        <v>0</v>
      </c>
      <c r="E7" s="517">
        <v>0</v>
      </c>
      <c r="F7" s="517">
        <v>0</v>
      </c>
      <c r="G7" s="517">
        <v>0</v>
      </c>
      <c r="H7" s="517">
        <v>0</v>
      </c>
      <c r="I7" s="517">
        <v>0</v>
      </c>
      <c r="J7" s="517">
        <v>0</v>
      </c>
      <c r="K7" s="517">
        <v>0</v>
      </c>
      <c r="L7" s="517">
        <v>10</v>
      </c>
      <c r="M7" s="517">
        <v>0</v>
      </c>
      <c r="N7" s="517">
        <v>18</v>
      </c>
      <c r="O7" s="520">
        <f t="shared" si="1"/>
        <v>0</v>
      </c>
      <c r="P7" s="520">
        <f t="shared" si="0"/>
        <v>28</v>
      </c>
      <c r="Q7" s="520">
        <f t="shared" si="2"/>
        <v>28</v>
      </c>
    </row>
    <row r="8" spans="1:17" ht="18" customHeight="1">
      <c r="A8" s="967"/>
      <c r="B8" s="516" t="s">
        <v>204</v>
      </c>
      <c r="C8" s="517">
        <v>0</v>
      </c>
      <c r="D8" s="517">
        <v>0</v>
      </c>
      <c r="E8" s="517">
        <v>0</v>
      </c>
      <c r="F8" s="517">
        <v>0</v>
      </c>
      <c r="G8" s="517">
        <v>0</v>
      </c>
      <c r="H8" s="517">
        <v>0</v>
      </c>
      <c r="I8" s="517">
        <v>0</v>
      </c>
      <c r="J8" s="517">
        <v>0</v>
      </c>
      <c r="K8" s="517">
        <v>1</v>
      </c>
      <c r="L8" s="517">
        <v>0</v>
      </c>
      <c r="M8" s="517">
        <v>0</v>
      </c>
      <c r="N8" s="517">
        <v>0</v>
      </c>
      <c r="O8" s="520">
        <f t="shared" si="1"/>
        <v>1</v>
      </c>
      <c r="P8" s="520">
        <f t="shared" si="0"/>
        <v>0</v>
      </c>
      <c r="Q8" s="520">
        <f t="shared" si="2"/>
        <v>1</v>
      </c>
    </row>
    <row r="9" spans="1:17" ht="18" customHeight="1">
      <c r="A9" s="960" t="s">
        <v>92</v>
      </c>
      <c r="B9" s="516" t="s">
        <v>203</v>
      </c>
      <c r="C9" s="517">
        <v>0</v>
      </c>
      <c r="D9" s="517">
        <v>0</v>
      </c>
      <c r="E9" s="517">
        <v>0</v>
      </c>
      <c r="F9" s="517">
        <v>0</v>
      </c>
      <c r="G9" s="517">
        <v>0</v>
      </c>
      <c r="H9" s="517">
        <v>0</v>
      </c>
      <c r="I9" s="517">
        <v>0</v>
      </c>
      <c r="J9" s="517">
        <v>1</v>
      </c>
      <c r="K9" s="517">
        <v>0</v>
      </c>
      <c r="L9" s="517">
        <v>4</v>
      </c>
      <c r="M9" s="517">
        <v>0</v>
      </c>
      <c r="N9" s="517">
        <v>0</v>
      </c>
      <c r="O9" s="520">
        <f t="shared" si="1"/>
        <v>0</v>
      </c>
      <c r="P9" s="520">
        <f t="shared" si="0"/>
        <v>5</v>
      </c>
      <c r="Q9" s="520">
        <f t="shared" si="2"/>
        <v>5</v>
      </c>
    </row>
    <row r="10" spans="1:17" ht="18" customHeight="1">
      <c r="A10" s="961"/>
      <c r="B10" s="516" t="s">
        <v>204</v>
      </c>
      <c r="C10" s="517">
        <v>0</v>
      </c>
      <c r="D10" s="517">
        <v>0</v>
      </c>
      <c r="E10" s="517">
        <v>0</v>
      </c>
      <c r="F10" s="517">
        <v>0</v>
      </c>
      <c r="G10" s="517">
        <v>0</v>
      </c>
      <c r="H10" s="517">
        <v>0</v>
      </c>
      <c r="I10" s="517">
        <v>0</v>
      </c>
      <c r="J10" s="517">
        <v>1</v>
      </c>
      <c r="K10" s="517">
        <v>0</v>
      </c>
      <c r="L10" s="517">
        <v>0</v>
      </c>
      <c r="M10" s="517">
        <v>0</v>
      </c>
      <c r="N10" s="517">
        <v>0</v>
      </c>
      <c r="O10" s="520">
        <f t="shared" si="1"/>
        <v>0</v>
      </c>
      <c r="P10" s="520">
        <f t="shared" si="0"/>
        <v>1</v>
      </c>
      <c r="Q10" s="520">
        <f t="shared" si="2"/>
        <v>1</v>
      </c>
    </row>
    <row r="11" spans="1:17" ht="18" customHeight="1">
      <c r="A11" s="942" t="s">
        <v>36</v>
      </c>
      <c r="B11" s="516" t="s">
        <v>203</v>
      </c>
      <c r="C11" s="517">
        <v>0</v>
      </c>
      <c r="D11" s="517">
        <v>0</v>
      </c>
      <c r="E11" s="517">
        <v>0</v>
      </c>
      <c r="F11" s="517">
        <v>0</v>
      </c>
      <c r="G11" s="517">
        <v>0</v>
      </c>
      <c r="H11" s="517">
        <v>0</v>
      </c>
      <c r="I11" s="517">
        <v>0</v>
      </c>
      <c r="J11" s="517">
        <v>0</v>
      </c>
      <c r="K11" s="517">
        <v>4</v>
      </c>
      <c r="L11" s="517">
        <v>13</v>
      </c>
      <c r="M11" s="517">
        <v>0</v>
      </c>
      <c r="N11" s="517">
        <v>2</v>
      </c>
      <c r="O11" s="520">
        <f t="shared" si="1"/>
        <v>4</v>
      </c>
      <c r="P11" s="520">
        <f t="shared" si="0"/>
        <v>15</v>
      </c>
      <c r="Q11" s="520">
        <f t="shared" si="2"/>
        <v>19</v>
      </c>
    </row>
    <row r="12" spans="1:17" ht="18" customHeight="1">
      <c r="A12" s="944"/>
      <c r="B12" s="516" t="s">
        <v>204</v>
      </c>
      <c r="C12" s="517">
        <v>0</v>
      </c>
      <c r="D12" s="517">
        <v>0</v>
      </c>
      <c r="E12" s="517">
        <v>0</v>
      </c>
      <c r="F12" s="517">
        <v>0</v>
      </c>
      <c r="G12" s="517">
        <v>0</v>
      </c>
      <c r="H12" s="517">
        <v>0</v>
      </c>
      <c r="I12" s="517">
        <v>0</v>
      </c>
      <c r="J12" s="517">
        <v>0</v>
      </c>
      <c r="K12" s="517">
        <v>0</v>
      </c>
      <c r="L12" s="517">
        <v>0</v>
      </c>
      <c r="M12" s="517">
        <v>0</v>
      </c>
      <c r="N12" s="517">
        <v>0</v>
      </c>
      <c r="O12" s="520">
        <f t="shared" si="1"/>
        <v>0</v>
      </c>
      <c r="P12" s="520">
        <f t="shared" si="0"/>
        <v>0</v>
      </c>
      <c r="Q12" s="520">
        <f t="shared" si="2"/>
        <v>0</v>
      </c>
    </row>
    <row r="13" spans="1:17" ht="18" customHeight="1">
      <c r="A13" s="960" t="s">
        <v>43</v>
      </c>
      <c r="B13" s="516" t="s">
        <v>203</v>
      </c>
      <c r="C13" s="517">
        <v>0</v>
      </c>
      <c r="D13" s="517">
        <v>0</v>
      </c>
      <c r="E13" s="517">
        <v>0</v>
      </c>
      <c r="F13" s="517">
        <v>0</v>
      </c>
      <c r="G13" s="517">
        <v>0</v>
      </c>
      <c r="H13" s="517">
        <v>0</v>
      </c>
      <c r="I13" s="517">
        <v>0</v>
      </c>
      <c r="J13" s="517">
        <v>2</v>
      </c>
      <c r="K13" s="517">
        <v>0</v>
      </c>
      <c r="L13" s="517">
        <v>0</v>
      </c>
      <c r="M13" s="517">
        <v>0</v>
      </c>
      <c r="N13" s="517">
        <v>0</v>
      </c>
      <c r="O13" s="520">
        <f t="shared" si="1"/>
        <v>0</v>
      </c>
      <c r="P13" s="520">
        <f t="shared" si="0"/>
        <v>2</v>
      </c>
      <c r="Q13" s="520">
        <f t="shared" si="2"/>
        <v>2</v>
      </c>
    </row>
    <row r="14" spans="1:17" ht="18" customHeight="1">
      <c r="A14" s="961"/>
      <c r="B14" s="516" t="s">
        <v>204</v>
      </c>
      <c r="C14" s="517">
        <v>0</v>
      </c>
      <c r="D14" s="517">
        <v>0</v>
      </c>
      <c r="E14" s="517">
        <v>0</v>
      </c>
      <c r="F14" s="517">
        <v>0</v>
      </c>
      <c r="G14" s="517">
        <v>0</v>
      </c>
      <c r="H14" s="517">
        <v>0</v>
      </c>
      <c r="I14" s="517">
        <v>0</v>
      </c>
      <c r="J14" s="517">
        <v>0</v>
      </c>
      <c r="K14" s="517">
        <v>0</v>
      </c>
      <c r="L14" s="517">
        <v>0</v>
      </c>
      <c r="M14" s="517">
        <v>0</v>
      </c>
      <c r="N14" s="517">
        <v>0</v>
      </c>
      <c r="O14" s="520">
        <f t="shared" si="1"/>
        <v>0</v>
      </c>
      <c r="P14" s="520">
        <f t="shared" si="0"/>
        <v>0</v>
      </c>
      <c r="Q14" s="520">
        <f t="shared" si="2"/>
        <v>0</v>
      </c>
    </row>
    <row r="15" spans="1:17" ht="18" customHeight="1">
      <c r="A15" s="960" t="s">
        <v>26</v>
      </c>
      <c r="B15" s="516" t="s">
        <v>203</v>
      </c>
      <c r="C15" s="517">
        <v>0</v>
      </c>
      <c r="D15" s="517">
        <v>0</v>
      </c>
      <c r="E15" s="517">
        <v>0</v>
      </c>
      <c r="F15" s="517">
        <v>0</v>
      </c>
      <c r="G15" s="517">
        <v>0</v>
      </c>
      <c r="H15" s="517">
        <v>0</v>
      </c>
      <c r="I15" s="517">
        <v>0</v>
      </c>
      <c r="J15" s="517">
        <v>0</v>
      </c>
      <c r="K15" s="517">
        <v>0</v>
      </c>
      <c r="L15" s="517">
        <v>4</v>
      </c>
      <c r="M15" s="517">
        <v>0</v>
      </c>
      <c r="N15" s="517">
        <v>0</v>
      </c>
      <c r="O15" s="520">
        <f t="shared" si="1"/>
        <v>0</v>
      </c>
      <c r="P15" s="520">
        <f t="shared" si="0"/>
        <v>4</v>
      </c>
      <c r="Q15" s="520">
        <f t="shared" si="2"/>
        <v>4</v>
      </c>
    </row>
    <row r="16" spans="1:17" ht="18" customHeight="1" thickBot="1">
      <c r="A16" s="961"/>
      <c r="B16" s="521" t="s">
        <v>204</v>
      </c>
      <c r="C16" s="517">
        <v>0</v>
      </c>
      <c r="D16" s="517">
        <v>0</v>
      </c>
      <c r="E16" s="517">
        <v>0</v>
      </c>
      <c r="F16" s="517">
        <v>0</v>
      </c>
      <c r="G16" s="517">
        <v>0</v>
      </c>
      <c r="H16" s="517">
        <v>0</v>
      </c>
      <c r="I16" s="517">
        <v>0</v>
      </c>
      <c r="J16" s="517">
        <v>0</v>
      </c>
      <c r="K16" s="517">
        <v>0</v>
      </c>
      <c r="L16" s="517">
        <v>0</v>
      </c>
      <c r="M16" s="517">
        <v>0</v>
      </c>
      <c r="N16" s="517">
        <v>0</v>
      </c>
      <c r="O16" s="522">
        <f t="shared" si="1"/>
        <v>0</v>
      </c>
      <c r="P16" s="522">
        <f t="shared" si="0"/>
        <v>0</v>
      </c>
      <c r="Q16" s="522">
        <f t="shared" si="2"/>
        <v>0</v>
      </c>
    </row>
    <row r="17" spans="1:17" ht="18" customHeight="1">
      <c r="A17" s="962" t="s">
        <v>23</v>
      </c>
      <c r="B17" s="523" t="s">
        <v>203</v>
      </c>
      <c r="C17" s="524">
        <f>C15+C13+C11+C9+C7+C5</f>
        <v>0</v>
      </c>
      <c r="D17" s="524">
        <f t="shared" ref="D17:Q18" si="3">D15+D13+D11+D9+D7+D5</f>
        <v>0</v>
      </c>
      <c r="E17" s="524">
        <f t="shared" si="3"/>
        <v>0</v>
      </c>
      <c r="F17" s="524">
        <f t="shared" si="3"/>
        <v>0</v>
      </c>
      <c r="G17" s="524">
        <f t="shared" si="3"/>
        <v>0</v>
      </c>
      <c r="H17" s="524">
        <f t="shared" si="3"/>
        <v>0</v>
      </c>
      <c r="I17" s="524">
        <f t="shared" si="3"/>
        <v>0</v>
      </c>
      <c r="J17" s="524">
        <f t="shared" si="3"/>
        <v>3</v>
      </c>
      <c r="K17" s="524">
        <f t="shared" si="3"/>
        <v>4</v>
      </c>
      <c r="L17" s="524">
        <f t="shared" si="3"/>
        <v>33</v>
      </c>
      <c r="M17" s="524">
        <f t="shared" si="3"/>
        <v>0</v>
      </c>
      <c r="N17" s="524">
        <f t="shared" si="3"/>
        <v>20</v>
      </c>
      <c r="O17" s="524">
        <f t="shared" si="3"/>
        <v>4</v>
      </c>
      <c r="P17" s="524">
        <f t="shared" si="3"/>
        <v>56</v>
      </c>
      <c r="Q17" s="524">
        <f t="shared" si="3"/>
        <v>60</v>
      </c>
    </row>
    <row r="18" spans="1:17" ht="18" customHeight="1">
      <c r="A18" s="963"/>
      <c r="B18" s="516" t="s">
        <v>204</v>
      </c>
      <c r="C18" s="517">
        <f>C16+C14+C12+C10+C8+C6</f>
        <v>0</v>
      </c>
      <c r="D18" s="517">
        <f t="shared" si="3"/>
        <v>0</v>
      </c>
      <c r="E18" s="517">
        <f t="shared" si="3"/>
        <v>0</v>
      </c>
      <c r="F18" s="517">
        <f t="shared" si="3"/>
        <v>0</v>
      </c>
      <c r="G18" s="517">
        <f t="shared" si="3"/>
        <v>0</v>
      </c>
      <c r="H18" s="517">
        <f t="shared" si="3"/>
        <v>0</v>
      </c>
      <c r="I18" s="517">
        <f t="shared" si="3"/>
        <v>0</v>
      </c>
      <c r="J18" s="517">
        <f t="shared" si="3"/>
        <v>1</v>
      </c>
      <c r="K18" s="517">
        <f t="shared" si="3"/>
        <v>1</v>
      </c>
      <c r="L18" s="517">
        <f t="shared" si="3"/>
        <v>1</v>
      </c>
      <c r="M18" s="517">
        <f t="shared" si="3"/>
        <v>0</v>
      </c>
      <c r="N18" s="517">
        <f t="shared" si="3"/>
        <v>0</v>
      </c>
      <c r="O18" s="517">
        <f t="shared" si="3"/>
        <v>1</v>
      </c>
      <c r="P18" s="517">
        <f t="shared" si="3"/>
        <v>2</v>
      </c>
      <c r="Q18" s="517">
        <f t="shared" si="3"/>
        <v>3</v>
      </c>
    </row>
    <row r="19" spans="1:17" ht="18" customHeight="1" thickBot="1">
      <c r="A19" s="964"/>
      <c r="B19" s="525" t="s">
        <v>23</v>
      </c>
      <c r="C19" s="526">
        <f>SUM(C17:C18)</f>
        <v>0</v>
      </c>
      <c r="D19" s="526">
        <f t="shared" ref="D19:Q19" si="4">SUM(D17:D18)</f>
        <v>0</v>
      </c>
      <c r="E19" s="526">
        <f t="shared" si="4"/>
        <v>0</v>
      </c>
      <c r="F19" s="526">
        <f t="shared" si="4"/>
        <v>0</v>
      </c>
      <c r="G19" s="526">
        <f t="shared" si="4"/>
        <v>0</v>
      </c>
      <c r="H19" s="526">
        <f t="shared" si="4"/>
        <v>0</v>
      </c>
      <c r="I19" s="526">
        <f t="shared" si="4"/>
        <v>0</v>
      </c>
      <c r="J19" s="526">
        <f t="shared" si="4"/>
        <v>4</v>
      </c>
      <c r="K19" s="526">
        <f t="shared" si="4"/>
        <v>5</v>
      </c>
      <c r="L19" s="526">
        <f t="shared" si="4"/>
        <v>34</v>
      </c>
      <c r="M19" s="526">
        <f t="shared" si="4"/>
        <v>0</v>
      </c>
      <c r="N19" s="526">
        <f t="shared" si="4"/>
        <v>20</v>
      </c>
      <c r="O19" s="526">
        <f t="shared" si="4"/>
        <v>5</v>
      </c>
      <c r="P19" s="526">
        <f t="shared" si="4"/>
        <v>58</v>
      </c>
      <c r="Q19" s="526">
        <f t="shared" si="4"/>
        <v>63</v>
      </c>
    </row>
    <row r="20" spans="1:17" ht="15.75" thickTop="1"/>
  </sheetData>
  <mergeCells count="18">
    <mergeCell ref="A1:Q1"/>
    <mergeCell ref="A2:B2"/>
    <mergeCell ref="A3:A4"/>
    <mergeCell ref="B3:B4"/>
    <mergeCell ref="C3:D3"/>
    <mergeCell ref="E3:F3"/>
    <mergeCell ref="G3:H3"/>
    <mergeCell ref="I3:J3"/>
    <mergeCell ref="K3:L3"/>
    <mergeCell ref="M3:N3"/>
    <mergeCell ref="A15:A16"/>
    <mergeCell ref="A17:A19"/>
    <mergeCell ref="O3:Q3"/>
    <mergeCell ref="A5:A6"/>
    <mergeCell ref="A7:A8"/>
    <mergeCell ref="A9:A10"/>
    <mergeCell ref="A11:A12"/>
    <mergeCell ref="A13:A1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Q43"/>
  <sheetViews>
    <sheetView rightToLeft="1" view="pageBreakPreview" zoomScale="90" zoomScaleSheetLayoutView="90" workbookViewId="0">
      <selection activeCell="R18" sqref="R18"/>
    </sheetView>
  </sheetViews>
  <sheetFormatPr defaultColWidth="9.140625" defaultRowHeight="15.75"/>
  <cols>
    <col min="1" max="1" width="12.42578125" style="125" customWidth="1"/>
    <col min="2" max="2" width="11.5703125" style="125" customWidth="1"/>
    <col min="3" max="14" width="6.42578125" style="125" customWidth="1"/>
    <col min="15" max="17" width="10.140625" style="125" customWidth="1"/>
    <col min="18" max="16384" width="9.140625" style="125"/>
  </cols>
  <sheetData>
    <row r="2" spans="1:17" ht="26.25" customHeight="1">
      <c r="A2" s="882" t="s">
        <v>433</v>
      </c>
      <c r="B2" s="882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  <c r="O2" s="882"/>
      <c r="P2" s="882"/>
      <c r="Q2" s="882"/>
    </row>
    <row r="3" spans="1:17" ht="21" customHeight="1" thickBot="1">
      <c r="A3" s="968" t="s">
        <v>434</v>
      </c>
      <c r="B3" s="968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</row>
    <row r="4" spans="1:17" ht="21" customHeight="1" thickTop="1">
      <c r="A4" s="895" t="s">
        <v>325</v>
      </c>
      <c r="B4" s="895" t="s">
        <v>196</v>
      </c>
      <c r="C4" s="974" t="s">
        <v>240</v>
      </c>
      <c r="D4" s="974"/>
      <c r="E4" s="974" t="s">
        <v>241</v>
      </c>
      <c r="F4" s="974"/>
      <c r="G4" s="974" t="s">
        <v>431</v>
      </c>
      <c r="H4" s="974"/>
      <c r="I4" s="974" t="s">
        <v>243</v>
      </c>
      <c r="J4" s="974"/>
      <c r="K4" s="974" t="s">
        <v>186</v>
      </c>
      <c r="L4" s="974"/>
      <c r="M4" s="954" t="s">
        <v>187</v>
      </c>
      <c r="N4" s="954"/>
      <c r="O4" s="954" t="s">
        <v>23</v>
      </c>
      <c r="P4" s="954"/>
      <c r="Q4" s="954"/>
    </row>
    <row r="5" spans="1:17" ht="21" customHeight="1" thickBot="1">
      <c r="A5" s="896"/>
      <c r="B5" s="896"/>
      <c r="C5" s="156" t="s">
        <v>181</v>
      </c>
      <c r="D5" s="156" t="s">
        <v>313</v>
      </c>
      <c r="E5" s="156" t="s">
        <v>181</v>
      </c>
      <c r="F5" s="156" t="s">
        <v>313</v>
      </c>
      <c r="G5" s="156" t="s">
        <v>181</v>
      </c>
      <c r="H5" s="156" t="s">
        <v>313</v>
      </c>
      <c r="I5" s="156" t="s">
        <v>181</v>
      </c>
      <c r="J5" s="156" t="s">
        <v>313</v>
      </c>
      <c r="K5" s="156" t="s">
        <v>181</v>
      </c>
      <c r="L5" s="156" t="s">
        <v>313</v>
      </c>
      <c r="M5" s="156" t="s">
        <v>181</v>
      </c>
      <c r="N5" s="156" t="s">
        <v>313</v>
      </c>
      <c r="O5" s="156" t="s">
        <v>181</v>
      </c>
      <c r="P5" s="156" t="s">
        <v>313</v>
      </c>
      <c r="Q5" s="156" t="s">
        <v>2</v>
      </c>
    </row>
    <row r="6" spans="1:17" ht="28.5" customHeight="1">
      <c r="A6" s="840" t="s">
        <v>202</v>
      </c>
      <c r="B6" s="333" t="s">
        <v>203</v>
      </c>
      <c r="C6" s="291">
        <v>0</v>
      </c>
      <c r="D6" s="291">
        <v>0</v>
      </c>
      <c r="E6" s="291">
        <v>0</v>
      </c>
      <c r="F6" s="291">
        <v>0</v>
      </c>
      <c r="G6" s="291">
        <v>0</v>
      </c>
      <c r="H6" s="291">
        <v>0</v>
      </c>
      <c r="I6" s="291">
        <v>0</v>
      </c>
      <c r="J6" s="291">
        <v>3</v>
      </c>
      <c r="K6" s="291">
        <v>4</v>
      </c>
      <c r="L6" s="291">
        <v>32</v>
      </c>
      <c r="M6" s="291">
        <v>0</v>
      </c>
      <c r="N6" s="291">
        <v>16</v>
      </c>
      <c r="O6" s="292">
        <f>M6+K6+I6+G6+E6+C6</f>
        <v>4</v>
      </c>
      <c r="P6" s="292">
        <f t="shared" ref="P6:P11" si="0">N6+L6+J6+H6+F6+D6</f>
        <v>51</v>
      </c>
      <c r="Q6" s="292">
        <f>P6+++O6</f>
        <v>55</v>
      </c>
    </row>
    <row r="7" spans="1:17" ht="28.5" customHeight="1">
      <c r="A7" s="841"/>
      <c r="B7" s="339" t="s">
        <v>204</v>
      </c>
      <c r="C7" s="295">
        <v>0</v>
      </c>
      <c r="D7" s="295">
        <v>0</v>
      </c>
      <c r="E7" s="295">
        <v>0</v>
      </c>
      <c r="F7" s="295">
        <v>0</v>
      </c>
      <c r="G7" s="295">
        <v>0</v>
      </c>
      <c r="H7" s="295">
        <v>0</v>
      </c>
      <c r="I7" s="295">
        <v>0</v>
      </c>
      <c r="J7" s="295">
        <v>1</v>
      </c>
      <c r="K7" s="295">
        <v>0</v>
      </c>
      <c r="L7" s="295">
        <v>1</v>
      </c>
      <c r="M7" s="295">
        <v>0</v>
      </c>
      <c r="N7" s="295">
        <v>0</v>
      </c>
      <c r="O7" s="297">
        <f t="shared" ref="O7:O11" si="1">M7+K7+I7+G7+E7+C7</f>
        <v>0</v>
      </c>
      <c r="P7" s="297">
        <f t="shared" si="0"/>
        <v>2</v>
      </c>
      <c r="Q7" s="295">
        <f t="shared" ref="Q7:Q11" si="2">P7+++O7</f>
        <v>2</v>
      </c>
    </row>
    <row r="8" spans="1:17" ht="28.5" customHeight="1">
      <c r="A8" s="841" t="s">
        <v>435</v>
      </c>
      <c r="B8" s="339" t="s">
        <v>203</v>
      </c>
      <c r="C8" s="295">
        <v>0</v>
      </c>
      <c r="D8" s="295">
        <v>0</v>
      </c>
      <c r="E8" s="295">
        <v>0</v>
      </c>
      <c r="F8" s="295">
        <v>0</v>
      </c>
      <c r="G8" s="295">
        <v>0</v>
      </c>
      <c r="H8" s="295">
        <v>0</v>
      </c>
      <c r="I8" s="295">
        <v>0</v>
      </c>
      <c r="J8" s="295">
        <v>0</v>
      </c>
      <c r="K8" s="295">
        <v>0</v>
      </c>
      <c r="L8" s="295">
        <v>0</v>
      </c>
      <c r="M8" s="295">
        <v>0</v>
      </c>
      <c r="N8" s="295">
        <v>3</v>
      </c>
      <c r="O8" s="295">
        <f t="shared" si="1"/>
        <v>0</v>
      </c>
      <c r="P8" s="295">
        <f t="shared" si="0"/>
        <v>3</v>
      </c>
      <c r="Q8" s="295">
        <f t="shared" si="2"/>
        <v>3</v>
      </c>
    </row>
    <row r="9" spans="1:17" ht="28.5" customHeight="1">
      <c r="A9" s="841"/>
      <c r="B9" s="339" t="s">
        <v>204</v>
      </c>
      <c r="C9" s="295">
        <v>0</v>
      </c>
      <c r="D9" s="295">
        <v>0</v>
      </c>
      <c r="E9" s="295">
        <v>0</v>
      </c>
      <c r="F9" s="295">
        <v>0</v>
      </c>
      <c r="G9" s="295">
        <v>0</v>
      </c>
      <c r="H9" s="295">
        <v>0</v>
      </c>
      <c r="I9" s="295">
        <v>0</v>
      </c>
      <c r="J9" s="295">
        <v>0</v>
      </c>
      <c r="K9" s="295">
        <v>1</v>
      </c>
      <c r="L9" s="295">
        <v>0</v>
      </c>
      <c r="M9" s="295">
        <v>0</v>
      </c>
      <c r="N9" s="295">
        <v>0</v>
      </c>
      <c r="O9" s="295">
        <f t="shared" si="1"/>
        <v>1</v>
      </c>
      <c r="P9" s="295">
        <f t="shared" si="0"/>
        <v>0</v>
      </c>
      <c r="Q9" s="295">
        <f t="shared" si="2"/>
        <v>1</v>
      </c>
    </row>
    <row r="10" spans="1:17" ht="28.5" customHeight="1">
      <c r="A10" s="866" t="s">
        <v>326</v>
      </c>
      <c r="B10" s="339" t="s">
        <v>203</v>
      </c>
      <c r="C10" s="295">
        <v>0</v>
      </c>
      <c r="D10" s="295">
        <v>0</v>
      </c>
      <c r="E10" s="295">
        <v>0</v>
      </c>
      <c r="F10" s="295">
        <v>0</v>
      </c>
      <c r="G10" s="295">
        <v>0</v>
      </c>
      <c r="H10" s="295">
        <v>0</v>
      </c>
      <c r="I10" s="295">
        <v>0</v>
      </c>
      <c r="J10" s="295">
        <v>0</v>
      </c>
      <c r="K10" s="295">
        <v>0</v>
      </c>
      <c r="L10" s="295">
        <v>1</v>
      </c>
      <c r="M10" s="295">
        <v>0</v>
      </c>
      <c r="N10" s="295">
        <v>1</v>
      </c>
      <c r="O10" s="324">
        <f t="shared" si="1"/>
        <v>0</v>
      </c>
      <c r="P10" s="324">
        <f t="shared" si="0"/>
        <v>2</v>
      </c>
      <c r="Q10" s="295">
        <f t="shared" si="2"/>
        <v>2</v>
      </c>
    </row>
    <row r="11" spans="1:17" ht="28.5" customHeight="1" thickBot="1">
      <c r="A11" s="971"/>
      <c r="B11" s="456" t="s">
        <v>204</v>
      </c>
      <c r="C11" s="295">
        <v>0</v>
      </c>
      <c r="D11" s="295">
        <v>0</v>
      </c>
      <c r="E11" s="295">
        <v>0</v>
      </c>
      <c r="F11" s="295">
        <v>0</v>
      </c>
      <c r="G11" s="295">
        <v>0</v>
      </c>
      <c r="H11" s="295">
        <v>0</v>
      </c>
      <c r="I11" s="295">
        <v>0</v>
      </c>
      <c r="J11" s="295">
        <v>0</v>
      </c>
      <c r="K11" s="295">
        <v>0</v>
      </c>
      <c r="L11" s="295">
        <v>0</v>
      </c>
      <c r="M11" s="295">
        <v>0</v>
      </c>
      <c r="N11" s="295">
        <v>0</v>
      </c>
      <c r="O11" s="324">
        <f t="shared" si="1"/>
        <v>0</v>
      </c>
      <c r="P11" s="324">
        <f t="shared" si="0"/>
        <v>0</v>
      </c>
      <c r="Q11" s="299">
        <f t="shared" si="2"/>
        <v>0</v>
      </c>
    </row>
    <row r="12" spans="1:17" ht="28.5" customHeight="1">
      <c r="A12" s="972" t="s">
        <v>23</v>
      </c>
      <c r="B12" s="341" t="s">
        <v>203</v>
      </c>
      <c r="C12" s="292">
        <f>SUM(C6,C8,C10)</f>
        <v>0</v>
      </c>
      <c r="D12" s="292">
        <f t="shared" ref="D12:Q12" si="3">SUM(D6,D8,D10)</f>
        <v>0</v>
      </c>
      <c r="E12" s="292">
        <f t="shared" si="3"/>
        <v>0</v>
      </c>
      <c r="F12" s="292">
        <f t="shared" si="3"/>
        <v>0</v>
      </c>
      <c r="G12" s="292">
        <f t="shared" si="3"/>
        <v>0</v>
      </c>
      <c r="H12" s="292">
        <f t="shared" si="3"/>
        <v>0</v>
      </c>
      <c r="I12" s="292">
        <f t="shared" si="3"/>
        <v>0</v>
      </c>
      <c r="J12" s="292">
        <f t="shared" si="3"/>
        <v>3</v>
      </c>
      <c r="K12" s="292">
        <f t="shared" si="3"/>
        <v>4</v>
      </c>
      <c r="L12" s="292">
        <f t="shared" si="3"/>
        <v>33</v>
      </c>
      <c r="M12" s="292">
        <f t="shared" si="3"/>
        <v>0</v>
      </c>
      <c r="N12" s="292">
        <f t="shared" si="3"/>
        <v>20</v>
      </c>
      <c r="O12" s="292">
        <f t="shared" si="3"/>
        <v>4</v>
      </c>
      <c r="P12" s="292">
        <f t="shared" si="3"/>
        <v>56</v>
      </c>
      <c r="Q12" s="292">
        <f t="shared" si="3"/>
        <v>60</v>
      </c>
    </row>
    <row r="13" spans="1:17" ht="28.5" customHeight="1">
      <c r="A13" s="845"/>
      <c r="B13" s="339" t="s">
        <v>204</v>
      </c>
      <c r="C13" s="295">
        <f t="shared" ref="C13:Q13" si="4">SUM(C7,C9)</f>
        <v>0</v>
      </c>
      <c r="D13" s="295">
        <f t="shared" si="4"/>
        <v>0</v>
      </c>
      <c r="E13" s="295">
        <f t="shared" si="4"/>
        <v>0</v>
      </c>
      <c r="F13" s="295">
        <f t="shared" si="4"/>
        <v>0</v>
      </c>
      <c r="G13" s="295">
        <f t="shared" si="4"/>
        <v>0</v>
      </c>
      <c r="H13" s="295">
        <f t="shared" si="4"/>
        <v>0</v>
      </c>
      <c r="I13" s="295">
        <f t="shared" si="4"/>
        <v>0</v>
      </c>
      <c r="J13" s="295">
        <f t="shared" si="4"/>
        <v>1</v>
      </c>
      <c r="K13" s="295">
        <f t="shared" si="4"/>
        <v>1</v>
      </c>
      <c r="L13" s="295">
        <f t="shared" si="4"/>
        <v>1</v>
      </c>
      <c r="M13" s="295">
        <f t="shared" si="4"/>
        <v>0</v>
      </c>
      <c r="N13" s="295">
        <f t="shared" si="4"/>
        <v>0</v>
      </c>
      <c r="O13" s="295">
        <f t="shared" si="4"/>
        <v>1</v>
      </c>
      <c r="P13" s="295">
        <f t="shared" si="4"/>
        <v>2</v>
      </c>
      <c r="Q13" s="295">
        <f t="shared" si="4"/>
        <v>3</v>
      </c>
    </row>
    <row r="14" spans="1:17" ht="28.5" customHeight="1" thickBot="1">
      <c r="A14" s="973"/>
      <c r="B14" s="527" t="s">
        <v>23</v>
      </c>
      <c r="C14" s="302">
        <f>SUM(C12:C13)</f>
        <v>0</v>
      </c>
      <c r="D14" s="302">
        <f t="shared" ref="D14:Q14" si="5">SUM(D12:D13)</f>
        <v>0</v>
      </c>
      <c r="E14" s="302">
        <f t="shared" si="5"/>
        <v>0</v>
      </c>
      <c r="F14" s="302">
        <f t="shared" si="5"/>
        <v>0</v>
      </c>
      <c r="G14" s="302">
        <f t="shared" si="5"/>
        <v>0</v>
      </c>
      <c r="H14" s="302">
        <f t="shared" si="5"/>
        <v>0</v>
      </c>
      <c r="I14" s="302">
        <f t="shared" si="5"/>
        <v>0</v>
      </c>
      <c r="J14" s="302">
        <f t="shared" si="5"/>
        <v>4</v>
      </c>
      <c r="K14" s="302">
        <f t="shared" si="5"/>
        <v>5</v>
      </c>
      <c r="L14" s="302">
        <f t="shared" si="5"/>
        <v>34</v>
      </c>
      <c r="M14" s="302">
        <f t="shared" si="5"/>
        <v>0</v>
      </c>
      <c r="N14" s="302">
        <f t="shared" si="5"/>
        <v>20</v>
      </c>
      <c r="O14" s="302">
        <f t="shared" si="5"/>
        <v>5</v>
      </c>
      <c r="P14" s="302">
        <f t="shared" si="5"/>
        <v>58</v>
      </c>
      <c r="Q14" s="302">
        <f t="shared" si="5"/>
        <v>63</v>
      </c>
    </row>
    <row r="15" spans="1:17" ht="16.5" thickTop="1"/>
    <row r="43" spans="3:3">
      <c r="C43" s="125" t="e">
        <f>SUM(C5,#REF!,C13,C16,#REF!,C19,C22,C25,C28,C41,C34,C37)</f>
        <v>#REF!</v>
      </c>
    </row>
  </sheetData>
  <mergeCells count="15">
    <mergeCell ref="A2:Q2"/>
    <mergeCell ref="A3:B3"/>
    <mergeCell ref="A4:A5"/>
    <mergeCell ref="B4:B5"/>
    <mergeCell ref="C4:D4"/>
    <mergeCell ref="E4:F4"/>
    <mergeCell ref="G4:H4"/>
    <mergeCell ref="I4:J4"/>
    <mergeCell ref="K4:L4"/>
    <mergeCell ref="M4:N4"/>
    <mergeCell ref="O4:Q4"/>
    <mergeCell ref="A6:A7"/>
    <mergeCell ref="A8:A9"/>
    <mergeCell ref="A10:A11"/>
    <mergeCell ref="A12:A1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60"/>
  <sheetViews>
    <sheetView rightToLeft="1" view="pageBreakPreview" zoomScaleSheetLayoutView="100" workbookViewId="0">
      <selection activeCell="R18" sqref="R18"/>
    </sheetView>
  </sheetViews>
  <sheetFormatPr defaultColWidth="9.140625" defaultRowHeight="15"/>
  <cols>
    <col min="1" max="1" width="14.28515625" style="147" customWidth="1"/>
    <col min="2" max="2" width="21.140625" style="147" customWidth="1"/>
    <col min="3" max="3" width="19.42578125" style="147" customWidth="1"/>
    <col min="4" max="4" width="45.85546875" style="147" customWidth="1"/>
    <col min="5" max="16384" width="9.140625" style="147"/>
  </cols>
  <sheetData>
    <row r="1" spans="1:16" ht="36.75" customHeight="1">
      <c r="A1" s="882" t="s">
        <v>436</v>
      </c>
      <c r="B1" s="882"/>
      <c r="C1" s="882"/>
      <c r="D1" s="882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</row>
    <row r="2" spans="1:16" ht="33" customHeight="1" thickBot="1">
      <c r="A2" s="738" t="s">
        <v>437</v>
      </c>
      <c r="B2" s="738"/>
      <c r="C2" s="529"/>
      <c r="D2" s="529"/>
    </row>
    <row r="3" spans="1:16" ht="22.5" customHeight="1" thickTop="1">
      <c r="A3" s="873" t="s">
        <v>93</v>
      </c>
      <c r="B3" s="873" t="s">
        <v>438</v>
      </c>
      <c r="C3" s="873"/>
      <c r="D3" s="873"/>
    </row>
    <row r="4" spans="1:16" ht="22.5" customHeight="1" thickBot="1">
      <c r="A4" s="975"/>
      <c r="B4" s="323" t="s">
        <v>312</v>
      </c>
      <c r="C4" s="353" t="s">
        <v>316</v>
      </c>
      <c r="D4" s="353" t="s">
        <v>2</v>
      </c>
    </row>
    <row r="5" spans="1:16" ht="22.5" customHeight="1">
      <c r="A5" s="530" t="s">
        <v>72</v>
      </c>
      <c r="B5" s="531">
        <v>5</v>
      </c>
      <c r="C5" s="531">
        <v>2</v>
      </c>
      <c r="D5" s="532">
        <f t="shared" ref="D5" si="0">SUM(B5:C5)</f>
        <v>7</v>
      </c>
    </row>
    <row r="6" spans="1:16" ht="22.5" customHeight="1">
      <c r="A6" s="502" t="s">
        <v>32</v>
      </c>
      <c r="B6" s="460">
        <v>3</v>
      </c>
      <c r="C6" s="460">
        <v>11</v>
      </c>
      <c r="D6" s="127">
        <f>SUM(B6:C6)</f>
        <v>14</v>
      </c>
    </row>
    <row r="7" spans="1:16" ht="22.5" customHeight="1">
      <c r="A7" s="530" t="s">
        <v>99</v>
      </c>
      <c r="B7" s="531">
        <v>8</v>
      </c>
      <c r="C7" s="531">
        <v>7</v>
      </c>
      <c r="D7" s="532">
        <f t="shared" ref="D7:D16" si="1">SUM(B7:C7)</f>
        <v>15</v>
      </c>
    </row>
    <row r="8" spans="1:16" ht="22.5" customHeight="1">
      <c r="A8" s="530" t="s">
        <v>37</v>
      </c>
      <c r="B8" s="531">
        <v>15</v>
      </c>
      <c r="C8" s="531">
        <v>50</v>
      </c>
      <c r="D8" s="532">
        <f t="shared" si="1"/>
        <v>65</v>
      </c>
    </row>
    <row r="9" spans="1:16" ht="22.5" customHeight="1">
      <c r="A9" s="530" t="s">
        <v>92</v>
      </c>
      <c r="B9" s="531">
        <v>22</v>
      </c>
      <c r="C9" s="531">
        <v>9</v>
      </c>
      <c r="D9" s="532">
        <f>SUM(B9:C9)</f>
        <v>31</v>
      </c>
    </row>
    <row r="10" spans="1:16" ht="22.5" customHeight="1">
      <c r="A10" s="530" t="s">
        <v>34</v>
      </c>
      <c r="B10" s="531">
        <v>2</v>
      </c>
      <c r="C10" s="531">
        <v>12</v>
      </c>
      <c r="D10" s="532">
        <f t="shared" si="1"/>
        <v>14</v>
      </c>
    </row>
    <row r="11" spans="1:16" ht="22.5" customHeight="1">
      <c r="A11" s="502" t="s">
        <v>41</v>
      </c>
      <c r="B11" s="531">
        <v>2</v>
      </c>
      <c r="C11" s="531">
        <v>9</v>
      </c>
      <c r="D11" s="532">
        <f t="shared" si="1"/>
        <v>11</v>
      </c>
    </row>
    <row r="12" spans="1:16" ht="22.5" customHeight="1">
      <c r="A12" s="530" t="s">
        <v>43</v>
      </c>
      <c r="B12" s="531">
        <v>2</v>
      </c>
      <c r="C12" s="531">
        <v>11</v>
      </c>
      <c r="D12" s="532">
        <f t="shared" si="1"/>
        <v>13</v>
      </c>
    </row>
    <row r="13" spans="1:16" ht="22.5" customHeight="1">
      <c r="A13" s="530" t="s">
        <v>35</v>
      </c>
      <c r="B13" s="531">
        <v>4</v>
      </c>
      <c r="C13" s="531">
        <v>12</v>
      </c>
      <c r="D13" s="532">
        <f t="shared" si="1"/>
        <v>16</v>
      </c>
    </row>
    <row r="14" spans="1:16" ht="22.5" customHeight="1">
      <c r="A14" s="530" t="s">
        <v>36</v>
      </c>
      <c r="B14" s="531">
        <v>25</v>
      </c>
      <c r="C14" s="531">
        <v>24</v>
      </c>
      <c r="D14" s="532">
        <f t="shared" si="1"/>
        <v>49</v>
      </c>
    </row>
    <row r="15" spans="1:16" ht="22.5" customHeight="1">
      <c r="A15" s="530" t="s">
        <v>44</v>
      </c>
      <c r="B15" s="531">
        <v>4</v>
      </c>
      <c r="C15" s="531">
        <v>8</v>
      </c>
      <c r="D15" s="532">
        <f t="shared" si="1"/>
        <v>12</v>
      </c>
    </row>
    <row r="16" spans="1:16" ht="22.5" customHeight="1" thickBot="1">
      <c r="A16" s="502" t="s">
        <v>26</v>
      </c>
      <c r="B16" s="460">
        <v>1</v>
      </c>
      <c r="C16" s="460">
        <v>4</v>
      </c>
      <c r="D16" s="127">
        <f t="shared" si="1"/>
        <v>5</v>
      </c>
    </row>
    <row r="17" spans="1:4" ht="22.5" customHeight="1" thickBot="1">
      <c r="A17" s="399" t="s">
        <v>23</v>
      </c>
      <c r="B17" s="158">
        <f>SUM(B5:B16)</f>
        <v>93</v>
      </c>
      <c r="C17" s="158">
        <f>SUM(C5:C16)</f>
        <v>159</v>
      </c>
      <c r="D17" s="158">
        <f t="shared" ref="D17" si="2">SUM(D5:D16)</f>
        <v>252</v>
      </c>
    </row>
    <row r="18" spans="1:4" ht="22.5" customHeight="1" thickTop="1"/>
    <row r="19" spans="1:4" ht="15" customHeight="1"/>
    <row r="20" spans="1:4" ht="15" customHeight="1"/>
    <row r="21" spans="1:4" ht="15" customHeight="1"/>
    <row r="22" spans="1:4" ht="15" customHeight="1"/>
    <row r="25" spans="1:4" ht="15" customHeight="1"/>
    <row r="26" spans="1:4" ht="15" customHeight="1"/>
    <row r="27" spans="1:4" ht="15" customHeight="1"/>
    <row r="28" spans="1:4" ht="15" customHeight="1"/>
    <row r="29" spans="1:4" ht="15" customHeight="1"/>
    <row r="30" spans="1:4" ht="15" customHeight="1"/>
    <row r="31" spans="1:4" ht="15" customHeight="1"/>
    <row r="32" spans="1:4" ht="15" customHeight="1"/>
    <row r="33" spans="3:3" ht="15" customHeight="1"/>
    <row r="34" spans="3:3" ht="15" customHeight="1"/>
    <row r="35" spans="3:3" ht="15" customHeight="1"/>
    <row r="36" spans="3:3" ht="15" customHeight="1"/>
    <row r="37" spans="3:3" ht="15" customHeight="1"/>
    <row r="38" spans="3:3" ht="15" customHeight="1"/>
    <row r="39" spans="3:3" ht="15" customHeight="1"/>
    <row r="40" spans="3:3" ht="15" customHeight="1"/>
    <row r="41" spans="3:3" ht="15" customHeight="1"/>
    <row r="42" spans="3:3" ht="15" customHeight="1"/>
    <row r="43" spans="3:3" ht="15" customHeight="1">
      <c r="C43" s="147" t="e">
        <f>SUM(C6,C10,#REF!,C13,C16,C19,C22,C25,C28,C41,C34,C37)</f>
        <v>#REF!</v>
      </c>
    </row>
    <row r="44" spans="3:3" ht="15" customHeight="1"/>
    <row r="45" spans="3:3" ht="15" customHeight="1"/>
    <row r="46" spans="3:3" ht="15" customHeight="1"/>
    <row r="47" spans="3:3" ht="15" customHeight="1"/>
    <row r="48" spans="3: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.75" customHeight="1"/>
    <row r="58" ht="15" customHeight="1"/>
    <row r="59" ht="15" customHeight="1"/>
    <row r="60" ht="15.75" customHeight="1"/>
  </sheetData>
  <mergeCells count="4">
    <mergeCell ref="A1:D1"/>
    <mergeCell ref="A2:B2"/>
    <mergeCell ref="A3:A4"/>
    <mergeCell ref="B3:D3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2"/>
  <sheetViews>
    <sheetView rightToLeft="1" view="pageBreakPreview" zoomScaleSheetLayoutView="100" workbookViewId="0">
      <selection activeCell="R18" sqref="R18"/>
    </sheetView>
  </sheetViews>
  <sheetFormatPr defaultColWidth="9.140625" defaultRowHeight="15.75"/>
  <cols>
    <col min="1" max="1" width="16.140625" style="125" customWidth="1"/>
    <col min="2" max="5" width="5.42578125" style="125" customWidth="1"/>
    <col min="6" max="6" width="4.85546875" style="125" customWidth="1"/>
    <col min="7" max="9" width="5.42578125" style="125" customWidth="1"/>
    <col min="10" max="10" width="5.140625" style="125" customWidth="1"/>
    <col min="11" max="21" width="5.42578125" style="125" customWidth="1"/>
    <col min="22" max="23" width="6.42578125" style="125" bestFit="1" customWidth="1"/>
    <col min="24" max="24" width="6.85546875" style="125" customWidth="1"/>
    <col min="25" max="16384" width="9.140625" style="125"/>
  </cols>
  <sheetData>
    <row r="1" spans="1:24" ht="29.25" customHeight="1">
      <c r="A1" s="858" t="s">
        <v>439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8"/>
      <c r="N1" s="858"/>
      <c r="O1" s="858"/>
      <c r="P1" s="858"/>
      <c r="Q1" s="858"/>
      <c r="R1" s="858"/>
      <c r="S1" s="858"/>
      <c r="T1" s="858"/>
      <c r="U1" s="858"/>
      <c r="V1" s="858"/>
      <c r="W1" s="858"/>
      <c r="X1" s="858"/>
    </row>
    <row r="2" spans="1:24" ht="29.25" customHeight="1" thickBot="1">
      <c r="A2" s="533" t="s">
        <v>440</v>
      </c>
      <c r="B2" s="362"/>
    </row>
    <row r="3" spans="1:24" ht="26.25" customHeight="1" thickTop="1">
      <c r="A3" s="976" t="s">
        <v>239</v>
      </c>
      <c r="B3" s="863" t="s">
        <v>240</v>
      </c>
      <c r="C3" s="863"/>
      <c r="D3" s="863" t="s">
        <v>241</v>
      </c>
      <c r="E3" s="863"/>
      <c r="F3" s="863" t="s">
        <v>242</v>
      </c>
      <c r="G3" s="863"/>
      <c r="H3" s="863" t="s">
        <v>243</v>
      </c>
      <c r="I3" s="863"/>
      <c r="J3" s="863" t="s">
        <v>186</v>
      </c>
      <c r="K3" s="863"/>
      <c r="L3" s="863" t="s">
        <v>187</v>
      </c>
      <c r="M3" s="863"/>
      <c r="N3" s="873" t="s">
        <v>188</v>
      </c>
      <c r="O3" s="873"/>
      <c r="P3" s="873" t="s">
        <v>189</v>
      </c>
      <c r="Q3" s="873"/>
      <c r="R3" s="873" t="s">
        <v>335</v>
      </c>
      <c r="S3" s="873"/>
      <c r="T3" s="863" t="s">
        <v>150</v>
      </c>
      <c r="U3" s="863"/>
      <c r="V3" s="873" t="s">
        <v>23</v>
      </c>
      <c r="W3" s="873"/>
      <c r="X3" s="873"/>
    </row>
    <row r="4" spans="1:24" ht="26.25" customHeight="1" thickBot="1">
      <c r="A4" s="846"/>
      <c r="B4" s="380" t="s">
        <v>181</v>
      </c>
      <c r="C4" s="380" t="s">
        <v>316</v>
      </c>
      <c r="D4" s="380" t="s">
        <v>181</v>
      </c>
      <c r="E4" s="380" t="s">
        <v>316</v>
      </c>
      <c r="F4" s="380" t="s">
        <v>181</v>
      </c>
      <c r="G4" s="380" t="s">
        <v>316</v>
      </c>
      <c r="H4" s="380" t="s">
        <v>181</v>
      </c>
      <c r="I4" s="380" t="s">
        <v>316</v>
      </c>
      <c r="J4" s="380" t="s">
        <v>181</v>
      </c>
      <c r="K4" s="380" t="s">
        <v>316</v>
      </c>
      <c r="L4" s="380" t="s">
        <v>181</v>
      </c>
      <c r="M4" s="380" t="s">
        <v>316</v>
      </c>
      <c r="N4" s="380" t="s">
        <v>181</v>
      </c>
      <c r="O4" s="380" t="s">
        <v>316</v>
      </c>
      <c r="P4" s="380" t="s">
        <v>181</v>
      </c>
      <c r="Q4" s="380" t="s">
        <v>316</v>
      </c>
      <c r="R4" s="380" t="s">
        <v>181</v>
      </c>
      <c r="S4" s="380" t="s">
        <v>316</v>
      </c>
      <c r="T4" s="380" t="s">
        <v>181</v>
      </c>
      <c r="U4" s="380" t="s">
        <v>316</v>
      </c>
      <c r="V4" s="380" t="s">
        <v>181</v>
      </c>
      <c r="W4" s="380" t="s">
        <v>316</v>
      </c>
      <c r="X4" s="380" t="s">
        <v>2</v>
      </c>
    </row>
    <row r="5" spans="1:24" ht="31.5" customHeight="1">
      <c r="A5" s="311" t="s">
        <v>244</v>
      </c>
      <c r="B5" s="534">
        <v>0</v>
      </c>
      <c r="C5" s="534">
        <v>0</v>
      </c>
      <c r="D5" s="534">
        <v>0</v>
      </c>
      <c r="E5" s="534">
        <v>0</v>
      </c>
      <c r="F5" s="534">
        <v>0</v>
      </c>
      <c r="G5" s="534">
        <v>0</v>
      </c>
      <c r="H5" s="534">
        <v>0</v>
      </c>
      <c r="I5" s="534">
        <v>0</v>
      </c>
      <c r="J5" s="534">
        <v>0</v>
      </c>
      <c r="K5" s="534">
        <v>1</v>
      </c>
      <c r="L5" s="534">
        <v>8</v>
      </c>
      <c r="M5" s="534">
        <v>24</v>
      </c>
      <c r="N5" s="534">
        <v>0</v>
      </c>
      <c r="O5" s="534">
        <v>0</v>
      </c>
      <c r="P5" s="534">
        <v>1</v>
      </c>
      <c r="Q5" s="534">
        <v>0</v>
      </c>
      <c r="R5" s="534">
        <v>0</v>
      </c>
      <c r="S5" s="534">
        <v>0</v>
      </c>
      <c r="T5" s="534">
        <v>0</v>
      </c>
      <c r="U5" s="534">
        <v>0</v>
      </c>
      <c r="V5" s="535">
        <f>SUM(B5,D5,F5,H5,J5,L5,N5,P5,R5,T5)</f>
        <v>9</v>
      </c>
      <c r="W5" s="535">
        <f>SUM(C5,E5,G5,I5,K5,M5,O5,Q5,S5,U5)</f>
        <v>25</v>
      </c>
      <c r="X5" s="535">
        <f>SUM(V5:W5)</f>
        <v>34</v>
      </c>
    </row>
    <row r="6" spans="1:24" ht="31.5" customHeight="1">
      <c r="A6" s="314" t="s">
        <v>245</v>
      </c>
      <c r="B6" s="536">
        <v>0</v>
      </c>
      <c r="C6" s="536">
        <v>0</v>
      </c>
      <c r="D6" s="536">
        <v>0</v>
      </c>
      <c r="E6" s="536">
        <v>0</v>
      </c>
      <c r="F6" s="536">
        <v>0</v>
      </c>
      <c r="G6" s="536">
        <v>0</v>
      </c>
      <c r="H6" s="536">
        <v>0</v>
      </c>
      <c r="I6" s="536">
        <v>1</v>
      </c>
      <c r="J6" s="536">
        <v>3</v>
      </c>
      <c r="K6" s="536">
        <v>0</v>
      </c>
      <c r="L6" s="536">
        <v>16</v>
      </c>
      <c r="M6" s="536">
        <v>18</v>
      </c>
      <c r="N6" s="536">
        <v>1</v>
      </c>
      <c r="O6" s="536">
        <v>0</v>
      </c>
      <c r="P6" s="536">
        <v>1</v>
      </c>
      <c r="Q6" s="536">
        <v>0</v>
      </c>
      <c r="R6" s="536">
        <v>0</v>
      </c>
      <c r="S6" s="536">
        <v>0</v>
      </c>
      <c r="T6" s="536">
        <v>0</v>
      </c>
      <c r="U6" s="536">
        <v>0</v>
      </c>
      <c r="V6" s="537">
        <f t="shared" ref="V6:W9" si="0">SUM(B6,D6,F6,H6,J6,L6,N6,P6,R6,T6)</f>
        <v>21</v>
      </c>
      <c r="W6" s="537">
        <f t="shared" si="0"/>
        <v>19</v>
      </c>
      <c r="X6" s="537">
        <f t="shared" ref="X6:X9" si="1">SUM(V6:W6)</f>
        <v>40</v>
      </c>
    </row>
    <row r="7" spans="1:24" ht="31.5" customHeight="1">
      <c r="A7" s="314" t="s">
        <v>336</v>
      </c>
      <c r="B7" s="537">
        <v>0</v>
      </c>
      <c r="C7" s="537">
        <v>0</v>
      </c>
      <c r="D7" s="537">
        <v>1</v>
      </c>
      <c r="E7" s="537">
        <v>0</v>
      </c>
      <c r="F7" s="537">
        <v>1</v>
      </c>
      <c r="G7" s="537">
        <v>2</v>
      </c>
      <c r="H7" s="537">
        <v>1</v>
      </c>
      <c r="I7" s="537">
        <v>0</v>
      </c>
      <c r="J7" s="537">
        <v>2</v>
      </c>
      <c r="K7" s="537">
        <v>10</v>
      </c>
      <c r="L7" s="537">
        <v>4</v>
      </c>
      <c r="M7" s="537">
        <v>1</v>
      </c>
      <c r="N7" s="537">
        <v>0</v>
      </c>
      <c r="O7" s="537">
        <v>0</v>
      </c>
      <c r="P7" s="537">
        <v>0</v>
      </c>
      <c r="Q7" s="537">
        <v>0</v>
      </c>
      <c r="R7" s="537">
        <v>0</v>
      </c>
      <c r="S7" s="537">
        <v>0</v>
      </c>
      <c r="T7" s="537">
        <v>0</v>
      </c>
      <c r="U7" s="537"/>
      <c r="V7" s="537">
        <f t="shared" si="0"/>
        <v>9</v>
      </c>
      <c r="W7" s="537">
        <f t="shared" si="0"/>
        <v>13</v>
      </c>
      <c r="X7" s="537">
        <f t="shared" si="1"/>
        <v>22</v>
      </c>
    </row>
    <row r="8" spans="1:24" ht="31.5" customHeight="1">
      <c r="A8" s="314" t="s">
        <v>247</v>
      </c>
      <c r="B8" s="538">
        <v>1</v>
      </c>
      <c r="C8" s="538">
        <v>0</v>
      </c>
      <c r="D8" s="538">
        <v>0</v>
      </c>
      <c r="E8" s="538">
        <v>0</v>
      </c>
      <c r="F8" s="538">
        <v>2</v>
      </c>
      <c r="G8" s="538">
        <v>2</v>
      </c>
      <c r="H8" s="538">
        <v>3</v>
      </c>
      <c r="I8" s="538">
        <v>19</v>
      </c>
      <c r="J8" s="538">
        <v>6</v>
      </c>
      <c r="K8" s="538">
        <v>29</v>
      </c>
      <c r="L8" s="538">
        <v>7</v>
      </c>
      <c r="M8" s="538">
        <v>20</v>
      </c>
      <c r="N8" s="538">
        <v>1</v>
      </c>
      <c r="O8" s="538">
        <v>0</v>
      </c>
      <c r="P8" s="538">
        <v>0</v>
      </c>
      <c r="Q8" s="538">
        <v>0</v>
      </c>
      <c r="R8" s="538">
        <v>0</v>
      </c>
      <c r="S8" s="538">
        <v>0</v>
      </c>
      <c r="T8" s="538">
        <v>0</v>
      </c>
      <c r="U8" s="538">
        <v>0</v>
      </c>
      <c r="V8" s="537">
        <f t="shared" si="0"/>
        <v>20</v>
      </c>
      <c r="W8" s="537">
        <f t="shared" si="0"/>
        <v>70</v>
      </c>
      <c r="X8" s="537">
        <f t="shared" si="1"/>
        <v>90</v>
      </c>
    </row>
    <row r="9" spans="1:24" ht="31.5" customHeight="1" thickBot="1">
      <c r="A9" s="397" t="s">
        <v>248</v>
      </c>
      <c r="B9" s="538">
        <v>10</v>
      </c>
      <c r="C9" s="538">
        <v>16</v>
      </c>
      <c r="D9" s="538">
        <v>12</v>
      </c>
      <c r="E9" s="538">
        <v>13</v>
      </c>
      <c r="F9" s="538">
        <v>9</v>
      </c>
      <c r="G9" s="538">
        <v>1</v>
      </c>
      <c r="H9" s="538">
        <v>2</v>
      </c>
      <c r="I9" s="538">
        <v>1</v>
      </c>
      <c r="J9" s="538">
        <v>0</v>
      </c>
      <c r="K9" s="538">
        <v>0</v>
      </c>
      <c r="L9" s="538">
        <v>1</v>
      </c>
      <c r="M9" s="538">
        <v>1</v>
      </c>
      <c r="N9" s="538">
        <v>0</v>
      </c>
      <c r="O9" s="538">
        <v>0</v>
      </c>
      <c r="P9" s="538">
        <v>0</v>
      </c>
      <c r="Q9" s="538">
        <v>0</v>
      </c>
      <c r="R9" s="538">
        <v>0</v>
      </c>
      <c r="S9" s="538">
        <v>0</v>
      </c>
      <c r="T9" s="538">
        <v>0</v>
      </c>
      <c r="U9" s="538">
        <v>0</v>
      </c>
      <c r="V9" s="539">
        <f t="shared" si="0"/>
        <v>34</v>
      </c>
      <c r="W9" s="539">
        <f t="shared" si="0"/>
        <v>32</v>
      </c>
      <c r="X9" s="539">
        <f t="shared" si="1"/>
        <v>66</v>
      </c>
    </row>
    <row r="10" spans="1:24" ht="28.5" customHeight="1" thickBot="1">
      <c r="A10" s="316" t="s">
        <v>23</v>
      </c>
      <c r="B10" s="540">
        <f t="shared" ref="B10:X10" si="2">SUM(B5:B9)</f>
        <v>11</v>
      </c>
      <c r="C10" s="540">
        <f t="shared" si="2"/>
        <v>16</v>
      </c>
      <c r="D10" s="540">
        <f t="shared" si="2"/>
        <v>13</v>
      </c>
      <c r="E10" s="540">
        <f t="shared" si="2"/>
        <v>13</v>
      </c>
      <c r="F10" s="540">
        <f t="shared" si="2"/>
        <v>12</v>
      </c>
      <c r="G10" s="540">
        <f t="shared" si="2"/>
        <v>5</v>
      </c>
      <c r="H10" s="540">
        <f t="shared" si="2"/>
        <v>6</v>
      </c>
      <c r="I10" s="540">
        <f t="shared" si="2"/>
        <v>21</v>
      </c>
      <c r="J10" s="540">
        <f t="shared" si="2"/>
        <v>11</v>
      </c>
      <c r="K10" s="540">
        <f t="shared" si="2"/>
        <v>40</v>
      </c>
      <c r="L10" s="540">
        <f t="shared" si="2"/>
        <v>36</v>
      </c>
      <c r="M10" s="540">
        <f t="shared" si="2"/>
        <v>64</v>
      </c>
      <c r="N10" s="540">
        <f t="shared" si="2"/>
        <v>2</v>
      </c>
      <c r="O10" s="540">
        <f t="shared" si="2"/>
        <v>0</v>
      </c>
      <c r="P10" s="540">
        <f t="shared" si="2"/>
        <v>2</v>
      </c>
      <c r="Q10" s="540">
        <f t="shared" si="2"/>
        <v>0</v>
      </c>
      <c r="R10" s="540">
        <f t="shared" si="2"/>
        <v>0</v>
      </c>
      <c r="S10" s="540">
        <f t="shared" si="2"/>
        <v>0</v>
      </c>
      <c r="T10" s="540">
        <f t="shared" si="2"/>
        <v>0</v>
      </c>
      <c r="U10" s="540">
        <f t="shared" si="2"/>
        <v>0</v>
      </c>
      <c r="V10" s="540">
        <f t="shared" si="2"/>
        <v>93</v>
      </c>
      <c r="W10" s="540">
        <f t="shared" si="2"/>
        <v>159</v>
      </c>
      <c r="X10" s="540">
        <f t="shared" si="2"/>
        <v>252</v>
      </c>
    </row>
    <row r="11" spans="1:24" ht="16.5" thickTop="1"/>
    <row r="42" spans="3:3">
      <c r="C42" s="125">
        <f>SUM(C4,C7,C9,C12,C15,C18,C21,C24,C27,C40,C33,C36)</f>
        <v>16</v>
      </c>
    </row>
  </sheetData>
  <mergeCells count="13">
    <mergeCell ref="R3:S3"/>
    <mergeCell ref="T3:U3"/>
    <mergeCell ref="V3:X3"/>
    <mergeCell ref="A1:X1"/>
    <mergeCell ref="A3:A4"/>
    <mergeCell ref="B3:C3"/>
    <mergeCell ref="D3:E3"/>
    <mergeCell ref="F3:G3"/>
    <mergeCell ref="H3:I3"/>
    <mergeCell ref="J3:K3"/>
    <mergeCell ref="L3:M3"/>
    <mergeCell ref="N3:O3"/>
    <mergeCell ref="P3:Q3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1:L13"/>
  <sheetViews>
    <sheetView rightToLeft="1" view="pageBreakPreview" zoomScale="60" workbookViewId="0">
      <selection activeCell="O11" sqref="O11"/>
    </sheetView>
  </sheetViews>
  <sheetFormatPr defaultColWidth="9.140625" defaultRowHeight="12.75"/>
  <cols>
    <col min="1" max="16384" width="9.140625" style="2"/>
  </cols>
  <sheetData>
    <row r="11" spans="1:12" ht="90">
      <c r="A11" s="734" t="s">
        <v>441</v>
      </c>
      <c r="B11" s="734"/>
      <c r="C11" s="734"/>
      <c r="D11" s="734"/>
      <c r="E11" s="734"/>
      <c r="F11" s="734"/>
      <c r="G11" s="734"/>
      <c r="H11" s="734"/>
      <c r="I11" s="734"/>
      <c r="J11" s="124"/>
      <c r="K11" s="124"/>
      <c r="L11" s="124"/>
    </row>
    <row r="12" spans="1:12" ht="40.5">
      <c r="A12" s="734" t="s">
        <v>442</v>
      </c>
      <c r="B12" s="734"/>
      <c r="C12" s="734"/>
      <c r="D12" s="734"/>
      <c r="E12" s="734"/>
      <c r="F12" s="734"/>
      <c r="G12" s="734"/>
      <c r="H12" s="734"/>
      <c r="I12" s="734"/>
    </row>
    <row r="13" spans="1:12" ht="40.5">
      <c r="A13" s="734" t="s">
        <v>443</v>
      </c>
      <c r="B13" s="734"/>
      <c r="C13" s="734"/>
      <c r="D13" s="734"/>
      <c r="E13" s="734"/>
      <c r="F13" s="734"/>
      <c r="G13" s="734"/>
      <c r="H13" s="734"/>
      <c r="I13" s="734"/>
    </row>
  </sheetData>
  <mergeCells count="3">
    <mergeCell ref="A11:I11"/>
    <mergeCell ref="A12:I12"/>
    <mergeCell ref="A13:I13"/>
  </mergeCells>
  <printOptions horizontalCentered="1"/>
  <pageMargins left="0.74803149606299202" right="0.74803149606299202" top="0.98425196850393704" bottom="0.98425196850393704" header="0.511811023622047" footer="0.511811023622047"/>
  <pageSetup paperSize="9" scale="90" firstPageNumber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22"/>
  <sheetViews>
    <sheetView rightToLeft="1" view="pageBreakPreview" zoomScaleSheetLayoutView="100" workbookViewId="0">
      <selection sqref="A1:W1"/>
    </sheetView>
  </sheetViews>
  <sheetFormatPr defaultRowHeight="12.75"/>
  <cols>
    <col min="1" max="1" width="10" customWidth="1"/>
    <col min="2" max="2" width="8.5703125" customWidth="1"/>
    <col min="3" max="3" width="5.7109375" customWidth="1"/>
    <col min="4" max="4" width="7" customWidth="1"/>
    <col min="5" max="5" width="6.85546875" customWidth="1"/>
    <col min="6" max="8" width="6.42578125" customWidth="1"/>
    <col min="9" max="9" width="4.7109375" customWidth="1"/>
    <col min="10" max="10" width="7.140625" customWidth="1"/>
    <col min="11" max="11" width="8.5703125" customWidth="1"/>
    <col min="12" max="12" width="6.140625" customWidth="1"/>
    <col min="13" max="14" width="8.42578125" customWidth="1"/>
    <col min="15" max="15" width="6.28515625" customWidth="1"/>
    <col min="16" max="16" width="6.5703125" customWidth="1"/>
    <col min="17" max="17" width="7.7109375" customWidth="1"/>
    <col min="18" max="18" width="8.85546875" customWidth="1"/>
    <col min="19" max="19" width="8" customWidth="1"/>
    <col min="20" max="20" width="8.7109375" customWidth="1"/>
    <col min="21" max="23" width="6.42578125" customWidth="1"/>
  </cols>
  <sheetData>
    <row r="1" spans="1:23" ht="21" customHeight="1">
      <c r="A1" s="705" t="s">
        <v>113</v>
      </c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  <c r="N1" s="705"/>
      <c r="O1" s="705"/>
      <c r="P1" s="705"/>
      <c r="Q1" s="705"/>
      <c r="R1" s="705"/>
      <c r="S1" s="705"/>
      <c r="T1" s="705"/>
      <c r="U1" s="705"/>
      <c r="V1" s="705"/>
      <c r="W1" s="705"/>
    </row>
    <row r="2" spans="1:23" ht="21.75" customHeight="1" thickBot="1">
      <c r="A2" s="706" t="s">
        <v>59</v>
      </c>
      <c r="B2" s="706"/>
      <c r="C2" s="706"/>
      <c r="D2" s="706"/>
      <c r="E2" s="706"/>
      <c r="F2" s="706"/>
      <c r="G2" s="706"/>
      <c r="H2" s="706"/>
      <c r="I2" s="706"/>
      <c r="J2" s="706"/>
      <c r="K2" s="706"/>
      <c r="L2" s="706"/>
      <c r="M2" s="706"/>
      <c r="N2" s="706"/>
      <c r="O2" s="706"/>
      <c r="P2" s="706"/>
      <c r="Q2" s="706"/>
      <c r="R2" s="706"/>
      <c r="S2" s="706"/>
      <c r="T2" s="706"/>
      <c r="U2" s="706"/>
      <c r="V2" s="706"/>
      <c r="W2" s="706"/>
    </row>
    <row r="3" spans="1:23" ht="18" customHeight="1" thickTop="1">
      <c r="A3" s="702" t="s">
        <v>24</v>
      </c>
      <c r="B3" s="708" t="s">
        <v>57</v>
      </c>
      <c r="C3" s="711" t="s">
        <v>38</v>
      </c>
      <c r="D3" s="711"/>
      <c r="E3" s="711"/>
      <c r="F3" s="711"/>
      <c r="G3" s="711"/>
      <c r="H3" s="711"/>
      <c r="I3" s="711" t="s">
        <v>28</v>
      </c>
      <c r="J3" s="711"/>
      <c r="K3" s="711"/>
      <c r="L3" s="711"/>
      <c r="M3" s="711"/>
      <c r="N3" s="711"/>
      <c r="O3" s="711"/>
      <c r="P3" s="711"/>
      <c r="Q3" s="711"/>
      <c r="R3" s="711"/>
      <c r="S3" s="711"/>
      <c r="T3" s="711"/>
      <c r="U3" s="711" t="s">
        <v>7</v>
      </c>
      <c r="V3" s="711"/>
      <c r="W3" s="711"/>
    </row>
    <row r="4" spans="1:23" ht="36.75" customHeight="1">
      <c r="A4" s="703"/>
      <c r="B4" s="709"/>
      <c r="C4" s="707" t="s">
        <v>0</v>
      </c>
      <c r="D4" s="707"/>
      <c r="E4" s="707"/>
      <c r="F4" s="707" t="s">
        <v>39</v>
      </c>
      <c r="G4" s="707"/>
      <c r="H4" s="707"/>
      <c r="I4" s="707" t="s">
        <v>10</v>
      </c>
      <c r="J4" s="707"/>
      <c r="K4" s="707"/>
      <c r="L4" s="707" t="s">
        <v>11</v>
      </c>
      <c r="M4" s="707"/>
      <c r="N4" s="707"/>
      <c r="O4" s="707" t="s">
        <v>40</v>
      </c>
      <c r="P4" s="707"/>
      <c r="Q4" s="707"/>
      <c r="R4" s="707" t="s">
        <v>67</v>
      </c>
      <c r="S4" s="707"/>
      <c r="T4" s="707"/>
      <c r="U4" s="712"/>
      <c r="V4" s="712"/>
      <c r="W4" s="712"/>
    </row>
    <row r="5" spans="1:23" ht="22.5" customHeight="1" thickBot="1">
      <c r="A5" s="704"/>
      <c r="B5" s="710"/>
      <c r="C5" s="36" t="s">
        <v>14</v>
      </c>
      <c r="D5" s="36" t="s">
        <v>15</v>
      </c>
      <c r="E5" s="36" t="s">
        <v>1</v>
      </c>
      <c r="F5" s="36" t="s">
        <v>16</v>
      </c>
      <c r="G5" s="36" t="s">
        <v>17</v>
      </c>
      <c r="H5" s="36" t="s">
        <v>18</v>
      </c>
      <c r="I5" s="36" t="s">
        <v>16</v>
      </c>
      <c r="J5" s="36" t="s">
        <v>17</v>
      </c>
      <c r="K5" s="36" t="s">
        <v>18</v>
      </c>
      <c r="L5" s="36" t="s">
        <v>16</v>
      </c>
      <c r="M5" s="36" t="s">
        <v>17</v>
      </c>
      <c r="N5" s="36" t="s">
        <v>18</v>
      </c>
      <c r="O5" s="36" t="s">
        <v>16</v>
      </c>
      <c r="P5" s="36" t="s">
        <v>17</v>
      </c>
      <c r="Q5" s="36" t="s">
        <v>18</v>
      </c>
      <c r="R5" s="36" t="s">
        <v>16</v>
      </c>
      <c r="S5" s="36" t="s">
        <v>17</v>
      </c>
      <c r="T5" s="36" t="s">
        <v>18</v>
      </c>
      <c r="U5" s="36" t="s">
        <v>16</v>
      </c>
      <c r="V5" s="36" t="s">
        <v>17</v>
      </c>
      <c r="W5" s="36" t="s">
        <v>18</v>
      </c>
    </row>
    <row r="6" spans="1:23" ht="22.5" customHeight="1">
      <c r="A6" s="51" t="s">
        <v>99</v>
      </c>
      <c r="B6" s="56">
        <v>2</v>
      </c>
      <c r="C6" s="57">
        <v>0</v>
      </c>
      <c r="D6" s="57">
        <v>4</v>
      </c>
      <c r="E6" s="57">
        <f>SUM(C6:D6)</f>
        <v>4</v>
      </c>
      <c r="F6" s="57">
        <v>13</v>
      </c>
      <c r="G6" s="57">
        <v>3</v>
      </c>
      <c r="H6" s="57">
        <f>SUM(F6:G6)</f>
        <v>16</v>
      </c>
      <c r="I6" s="57">
        <v>0</v>
      </c>
      <c r="J6" s="57">
        <v>0</v>
      </c>
      <c r="K6" s="57">
        <f>SUM(I6:J6)</f>
        <v>0</v>
      </c>
      <c r="L6" s="57">
        <v>0</v>
      </c>
      <c r="M6" s="57">
        <v>258</v>
      </c>
      <c r="N6" s="57">
        <f>SUM(L6:M6)</f>
        <v>258</v>
      </c>
      <c r="O6" s="57">
        <v>13</v>
      </c>
      <c r="P6" s="57">
        <v>28</v>
      </c>
      <c r="Q6" s="57">
        <f>SUM(O6:P6)</f>
        <v>41</v>
      </c>
      <c r="R6" s="57">
        <v>0</v>
      </c>
      <c r="S6" s="57">
        <v>0</v>
      </c>
      <c r="T6" s="57">
        <f>SUM(R6:S6)</f>
        <v>0</v>
      </c>
      <c r="U6" s="57">
        <v>8</v>
      </c>
      <c r="V6" s="57">
        <v>7</v>
      </c>
      <c r="W6" s="57">
        <f>V6+U6</f>
        <v>15</v>
      </c>
    </row>
    <row r="7" spans="1:23" ht="25.5" customHeight="1">
      <c r="A7" s="52" t="s">
        <v>72</v>
      </c>
      <c r="B7" s="4">
        <v>1</v>
      </c>
      <c r="C7" s="25">
        <v>0</v>
      </c>
      <c r="D7" s="25">
        <v>2</v>
      </c>
      <c r="E7" s="25">
        <f t="shared" ref="E7:E20" si="0">SUM(C7:D7)</f>
        <v>2</v>
      </c>
      <c r="F7" s="25">
        <v>7</v>
      </c>
      <c r="G7" s="25">
        <v>6</v>
      </c>
      <c r="H7" s="25">
        <f t="shared" ref="H7:H20" si="1">SUM(F7:G7)</f>
        <v>13</v>
      </c>
      <c r="I7" s="25">
        <v>0</v>
      </c>
      <c r="J7" s="25">
        <v>0</v>
      </c>
      <c r="K7" s="25">
        <f t="shared" ref="K7:K20" si="2">SUM(I7:J7)</f>
        <v>0</v>
      </c>
      <c r="L7" s="25">
        <v>0</v>
      </c>
      <c r="M7" s="25">
        <v>178</v>
      </c>
      <c r="N7" s="25">
        <f t="shared" ref="N7:N20" si="3">SUM(L7:M7)</f>
        <v>178</v>
      </c>
      <c r="O7" s="25">
        <v>2</v>
      </c>
      <c r="P7" s="25">
        <v>6</v>
      </c>
      <c r="Q7" s="25">
        <f t="shared" ref="Q7:Q20" si="4">SUM(O7:P7)</f>
        <v>8</v>
      </c>
      <c r="R7" s="25">
        <v>0</v>
      </c>
      <c r="S7" s="25">
        <v>0</v>
      </c>
      <c r="T7" s="25">
        <f t="shared" ref="T7:T20" si="5">SUM(R7:S7)</f>
        <v>0</v>
      </c>
      <c r="U7" s="25">
        <v>5</v>
      </c>
      <c r="V7" s="25">
        <v>2</v>
      </c>
      <c r="W7" s="25">
        <f t="shared" ref="W7:W20" si="6">V7+U7</f>
        <v>7</v>
      </c>
    </row>
    <row r="8" spans="1:23" ht="25.5" customHeight="1">
      <c r="A8" s="52" t="s">
        <v>32</v>
      </c>
      <c r="B8" s="4">
        <v>2</v>
      </c>
      <c r="C8" s="25">
        <v>0</v>
      </c>
      <c r="D8" s="25">
        <v>0</v>
      </c>
      <c r="E8" s="25">
        <f t="shared" si="0"/>
        <v>0</v>
      </c>
      <c r="F8" s="25">
        <v>0</v>
      </c>
      <c r="G8" s="25">
        <v>0</v>
      </c>
      <c r="H8" s="25">
        <f t="shared" si="1"/>
        <v>0</v>
      </c>
      <c r="I8" s="25">
        <v>0</v>
      </c>
      <c r="J8" s="25">
        <v>0</v>
      </c>
      <c r="K8" s="25">
        <f t="shared" si="2"/>
        <v>0</v>
      </c>
      <c r="L8" s="25">
        <v>0</v>
      </c>
      <c r="M8" s="25">
        <v>43</v>
      </c>
      <c r="N8" s="25">
        <f t="shared" si="3"/>
        <v>43</v>
      </c>
      <c r="O8" s="25">
        <v>5</v>
      </c>
      <c r="P8" s="25">
        <v>19</v>
      </c>
      <c r="Q8" s="25">
        <f t="shared" si="4"/>
        <v>24</v>
      </c>
      <c r="R8" s="25">
        <v>0</v>
      </c>
      <c r="S8" s="25">
        <v>3</v>
      </c>
      <c r="T8" s="25">
        <f t="shared" si="5"/>
        <v>3</v>
      </c>
      <c r="U8" s="25">
        <v>3</v>
      </c>
      <c r="V8" s="25">
        <v>11</v>
      </c>
      <c r="W8" s="25">
        <f t="shared" si="6"/>
        <v>14</v>
      </c>
    </row>
    <row r="9" spans="1:23" ht="25.5" customHeight="1">
      <c r="A9" s="52" t="s">
        <v>33</v>
      </c>
      <c r="B9" s="4">
        <v>1</v>
      </c>
      <c r="C9" s="25">
        <v>0</v>
      </c>
      <c r="D9" s="25">
        <v>0</v>
      </c>
      <c r="E9" s="25">
        <f t="shared" si="0"/>
        <v>0</v>
      </c>
      <c r="F9" s="25">
        <v>0</v>
      </c>
      <c r="G9" s="25">
        <v>0</v>
      </c>
      <c r="H9" s="25">
        <f t="shared" si="1"/>
        <v>0</v>
      </c>
      <c r="I9" s="25">
        <v>0</v>
      </c>
      <c r="J9" s="25">
        <v>0</v>
      </c>
      <c r="K9" s="25">
        <f t="shared" si="2"/>
        <v>0</v>
      </c>
      <c r="L9" s="25">
        <v>0</v>
      </c>
      <c r="M9" s="25">
        <v>0</v>
      </c>
      <c r="N9" s="25">
        <f t="shared" si="3"/>
        <v>0</v>
      </c>
      <c r="O9" s="25">
        <v>0</v>
      </c>
      <c r="P9" s="25">
        <v>0</v>
      </c>
      <c r="Q9" s="25">
        <f t="shared" si="4"/>
        <v>0</v>
      </c>
      <c r="R9" s="25">
        <v>0</v>
      </c>
      <c r="S9" s="25">
        <v>0</v>
      </c>
      <c r="T9" s="25">
        <f t="shared" si="5"/>
        <v>0</v>
      </c>
      <c r="U9" s="25">
        <f t="shared" ref="U9" si="7">SUM(S9:T9)</f>
        <v>0</v>
      </c>
      <c r="V9" s="25">
        <f t="shared" ref="V9" si="8">SUM(T9:U9)</f>
        <v>0</v>
      </c>
      <c r="W9" s="25">
        <f t="shared" si="6"/>
        <v>0</v>
      </c>
    </row>
    <row r="10" spans="1:23" ht="25.5" customHeight="1">
      <c r="A10" s="52" t="s">
        <v>92</v>
      </c>
      <c r="B10" s="4">
        <v>5</v>
      </c>
      <c r="C10" s="25">
        <v>0</v>
      </c>
      <c r="D10" s="25">
        <v>0</v>
      </c>
      <c r="E10" s="25">
        <f t="shared" si="0"/>
        <v>0</v>
      </c>
      <c r="F10" s="25">
        <v>0</v>
      </c>
      <c r="G10" s="25">
        <v>0</v>
      </c>
      <c r="H10" s="25">
        <f t="shared" si="1"/>
        <v>0</v>
      </c>
      <c r="I10" s="25">
        <v>0</v>
      </c>
      <c r="J10" s="25">
        <v>70</v>
      </c>
      <c r="K10" s="25">
        <f t="shared" si="2"/>
        <v>70</v>
      </c>
      <c r="L10" s="25">
        <v>0</v>
      </c>
      <c r="M10" s="25">
        <v>405</v>
      </c>
      <c r="N10" s="25">
        <f t="shared" si="3"/>
        <v>405</v>
      </c>
      <c r="O10" s="25">
        <v>25</v>
      </c>
      <c r="P10" s="25">
        <v>25</v>
      </c>
      <c r="Q10" s="25">
        <f t="shared" si="4"/>
        <v>50</v>
      </c>
      <c r="R10" s="25">
        <v>0</v>
      </c>
      <c r="S10" s="25">
        <v>6</v>
      </c>
      <c r="T10" s="25">
        <f t="shared" si="5"/>
        <v>6</v>
      </c>
      <c r="U10" s="25">
        <v>22</v>
      </c>
      <c r="V10" s="25">
        <v>9</v>
      </c>
      <c r="W10" s="25">
        <f t="shared" si="6"/>
        <v>31</v>
      </c>
    </row>
    <row r="11" spans="1:23" ht="25.5" customHeight="1">
      <c r="A11" s="52" t="s">
        <v>37</v>
      </c>
      <c r="B11" s="4">
        <v>11</v>
      </c>
      <c r="C11" s="25">
        <v>0</v>
      </c>
      <c r="D11" s="25">
        <v>24</v>
      </c>
      <c r="E11" s="25">
        <f t="shared" si="0"/>
        <v>24</v>
      </c>
      <c r="F11" s="25">
        <v>10</v>
      </c>
      <c r="G11" s="25">
        <v>84</v>
      </c>
      <c r="H11" s="25">
        <f t="shared" si="1"/>
        <v>94</v>
      </c>
      <c r="I11" s="25">
        <v>0</v>
      </c>
      <c r="J11" s="25">
        <v>102</v>
      </c>
      <c r="K11" s="25">
        <f>SUM(I11:J11)</f>
        <v>102</v>
      </c>
      <c r="L11" s="25">
        <v>0</v>
      </c>
      <c r="M11" s="25">
        <v>1397</v>
      </c>
      <c r="N11" s="25">
        <f t="shared" si="3"/>
        <v>1397</v>
      </c>
      <c r="O11" s="25">
        <v>12</v>
      </c>
      <c r="P11" s="25">
        <v>85</v>
      </c>
      <c r="Q11" s="25">
        <f t="shared" si="4"/>
        <v>97</v>
      </c>
      <c r="R11" s="25">
        <v>1</v>
      </c>
      <c r="S11" s="25">
        <v>28</v>
      </c>
      <c r="T11" s="25">
        <f t="shared" si="5"/>
        <v>29</v>
      </c>
      <c r="U11" s="25">
        <v>15</v>
      </c>
      <c r="V11" s="25">
        <v>50</v>
      </c>
      <c r="W11" s="25">
        <f t="shared" si="6"/>
        <v>65</v>
      </c>
    </row>
    <row r="12" spans="1:23" ht="25.5" customHeight="1">
      <c r="A12" s="52" t="s">
        <v>34</v>
      </c>
      <c r="B12" s="4">
        <v>2</v>
      </c>
      <c r="C12" s="25">
        <v>0</v>
      </c>
      <c r="D12" s="25">
        <v>0</v>
      </c>
      <c r="E12" s="25">
        <f t="shared" si="0"/>
        <v>0</v>
      </c>
      <c r="F12" s="25">
        <v>0</v>
      </c>
      <c r="G12" s="25">
        <v>0</v>
      </c>
      <c r="H12" s="25">
        <f t="shared" si="1"/>
        <v>0</v>
      </c>
      <c r="I12" s="25">
        <v>0</v>
      </c>
      <c r="J12" s="25">
        <v>0</v>
      </c>
      <c r="K12" s="25">
        <f t="shared" si="2"/>
        <v>0</v>
      </c>
      <c r="L12" s="25">
        <v>0</v>
      </c>
      <c r="M12" s="25">
        <v>243</v>
      </c>
      <c r="N12" s="25">
        <f t="shared" si="3"/>
        <v>243</v>
      </c>
      <c r="O12" s="25">
        <v>11</v>
      </c>
      <c r="P12" s="25">
        <v>31</v>
      </c>
      <c r="Q12" s="25">
        <f t="shared" si="4"/>
        <v>42</v>
      </c>
      <c r="R12" s="25">
        <v>0</v>
      </c>
      <c r="S12" s="25">
        <v>0</v>
      </c>
      <c r="T12" s="25">
        <f t="shared" si="5"/>
        <v>0</v>
      </c>
      <c r="U12" s="25">
        <v>2</v>
      </c>
      <c r="V12" s="25">
        <v>12</v>
      </c>
      <c r="W12" s="25">
        <f t="shared" si="6"/>
        <v>14</v>
      </c>
    </row>
    <row r="13" spans="1:23" ht="25.5" customHeight="1">
      <c r="A13" s="52" t="s">
        <v>41</v>
      </c>
      <c r="B13" s="4">
        <v>3</v>
      </c>
      <c r="C13" s="25">
        <v>0</v>
      </c>
      <c r="D13" s="25">
        <v>0</v>
      </c>
      <c r="E13" s="25">
        <f t="shared" si="0"/>
        <v>0</v>
      </c>
      <c r="F13" s="25">
        <v>0</v>
      </c>
      <c r="G13" s="25">
        <v>0</v>
      </c>
      <c r="H13" s="25">
        <f t="shared" si="1"/>
        <v>0</v>
      </c>
      <c r="I13" s="25">
        <v>0</v>
      </c>
      <c r="J13" s="25">
        <v>36</v>
      </c>
      <c r="K13" s="25">
        <f t="shared" si="2"/>
        <v>36</v>
      </c>
      <c r="L13" s="25">
        <v>0</v>
      </c>
      <c r="M13" s="25">
        <v>407</v>
      </c>
      <c r="N13" s="25">
        <f t="shared" si="3"/>
        <v>407</v>
      </c>
      <c r="O13" s="25">
        <v>4</v>
      </c>
      <c r="P13" s="25">
        <v>31</v>
      </c>
      <c r="Q13" s="25">
        <f t="shared" si="4"/>
        <v>35</v>
      </c>
      <c r="R13" s="25">
        <v>0</v>
      </c>
      <c r="S13" s="25">
        <v>0</v>
      </c>
      <c r="T13" s="25">
        <f t="shared" si="5"/>
        <v>0</v>
      </c>
      <c r="U13" s="25">
        <v>2</v>
      </c>
      <c r="V13" s="25">
        <v>9</v>
      </c>
      <c r="W13" s="25">
        <f t="shared" si="6"/>
        <v>11</v>
      </c>
    </row>
    <row r="14" spans="1:23" ht="25.5" customHeight="1">
      <c r="A14" s="52" t="s">
        <v>42</v>
      </c>
      <c r="B14" s="4">
        <v>0</v>
      </c>
      <c r="C14" s="25">
        <v>0</v>
      </c>
      <c r="D14" s="25">
        <v>0</v>
      </c>
      <c r="E14" s="25">
        <f t="shared" si="0"/>
        <v>0</v>
      </c>
      <c r="F14" s="25">
        <v>0</v>
      </c>
      <c r="G14" s="25">
        <v>0</v>
      </c>
      <c r="H14" s="25">
        <f t="shared" si="1"/>
        <v>0</v>
      </c>
      <c r="I14" s="25">
        <v>0</v>
      </c>
      <c r="J14" s="25">
        <v>0</v>
      </c>
      <c r="K14" s="25">
        <f t="shared" si="2"/>
        <v>0</v>
      </c>
      <c r="L14" s="25">
        <v>0</v>
      </c>
      <c r="M14" s="25">
        <v>0</v>
      </c>
      <c r="N14" s="25">
        <f t="shared" si="3"/>
        <v>0</v>
      </c>
      <c r="O14" s="26">
        <v>0</v>
      </c>
      <c r="P14" s="26">
        <v>0</v>
      </c>
      <c r="Q14" s="26">
        <f t="shared" si="4"/>
        <v>0</v>
      </c>
      <c r="R14" s="25">
        <v>0</v>
      </c>
      <c r="S14" s="25">
        <v>0</v>
      </c>
      <c r="T14" s="25">
        <f t="shared" si="5"/>
        <v>0</v>
      </c>
      <c r="U14" s="25">
        <f t="shared" ref="U14" si="9">SUM(S14:T14)</f>
        <v>0</v>
      </c>
      <c r="V14" s="25">
        <f t="shared" ref="V14" si="10">SUM(T14:U14)</f>
        <v>0</v>
      </c>
      <c r="W14" s="25">
        <f t="shared" si="6"/>
        <v>0</v>
      </c>
    </row>
    <row r="15" spans="1:23" ht="25.5" customHeight="1">
      <c r="A15" s="52" t="s">
        <v>43</v>
      </c>
      <c r="B15" s="4">
        <v>2</v>
      </c>
      <c r="C15" s="25">
        <v>0</v>
      </c>
      <c r="D15" s="25">
        <v>0</v>
      </c>
      <c r="E15" s="25">
        <f t="shared" si="0"/>
        <v>0</v>
      </c>
      <c r="F15" s="25">
        <v>0</v>
      </c>
      <c r="G15" s="25">
        <v>0</v>
      </c>
      <c r="H15" s="25">
        <f t="shared" si="1"/>
        <v>0</v>
      </c>
      <c r="I15" s="25">
        <v>0</v>
      </c>
      <c r="J15" s="25">
        <v>0</v>
      </c>
      <c r="K15" s="25">
        <f t="shared" si="2"/>
        <v>0</v>
      </c>
      <c r="L15" s="25">
        <v>0</v>
      </c>
      <c r="M15" s="25">
        <v>122</v>
      </c>
      <c r="N15" s="25">
        <f>SUM(L15:M15)</f>
        <v>122</v>
      </c>
      <c r="O15" s="25">
        <v>2</v>
      </c>
      <c r="P15" s="25">
        <v>27</v>
      </c>
      <c r="Q15" s="25">
        <f t="shared" si="4"/>
        <v>29</v>
      </c>
      <c r="R15" s="25">
        <v>0</v>
      </c>
      <c r="S15" s="25">
        <v>2</v>
      </c>
      <c r="T15" s="25">
        <f t="shared" si="5"/>
        <v>2</v>
      </c>
      <c r="U15" s="25">
        <v>2</v>
      </c>
      <c r="V15" s="25">
        <v>11</v>
      </c>
      <c r="W15" s="25">
        <f t="shared" si="6"/>
        <v>13</v>
      </c>
    </row>
    <row r="16" spans="1:23" ht="25.5" customHeight="1">
      <c r="A16" s="52" t="s">
        <v>25</v>
      </c>
      <c r="B16" s="4">
        <v>1</v>
      </c>
      <c r="C16" s="25">
        <v>0</v>
      </c>
      <c r="D16" s="25">
        <v>0</v>
      </c>
      <c r="E16" s="25">
        <f t="shared" si="0"/>
        <v>0</v>
      </c>
      <c r="F16" s="25">
        <v>0</v>
      </c>
      <c r="G16" s="25">
        <v>0</v>
      </c>
      <c r="H16" s="25">
        <f t="shared" si="1"/>
        <v>0</v>
      </c>
      <c r="I16" s="25">
        <v>0</v>
      </c>
      <c r="J16" s="25">
        <v>0</v>
      </c>
      <c r="K16" s="25">
        <f t="shared" si="2"/>
        <v>0</v>
      </c>
      <c r="L16" s="25">
        <v>0</v>
      </c>
      <c r="M16" s="25">
        <v>0</v>
      </c>
      <c r="N16" s="25">
        <f t="shared" si="3"/>
        <v>0</v>
      </c>
      <c r="O16" s="25">
        <v>0</v>
      </c>
      <c r="P16" s="25">
        <v>0</v>
      </c>
      <c r="Q16" s="25">
        <f t="shared" si="4"/>
        <v>0</v>
      </c>
      <c r="R16" s="25">
        <v>0</v>
      </c>
      <c r="S16" s="25">
        <v>0</v>
      </c>
      <c r="T16" s="25">
        <f t="shared" si="5"/>
        <v>0</v>
      </c>
      <c r="U16" s="25">
        <f t="shared" ref="U16" si="11">SUM(S16:T16)</f>
        <v>0</v>
      </c>
      <c r="V16" s="25">
        <f t="shared" ref="V16" si="12">SUM(T16:U16)</f>
        <v>0</v>
      </c>
      <c r="W16" s="25">
        <f t="shared" si="6"/>
        <v>0</v>
      </c>
    </row>
    <row r="17" spans="1:23" ht="25.5" customHeight="1">
      <c r="A17" s="52" t="s">
        <v>35</v>
      </c>
      <c r="B17" s="4">
        <v>3</v>
      </c>
      <c r="C17" s="25">
        <v>0</v>
      </c>
      <c r="D17" s="25">
        <v>0</v>
      </c>
      <c r="E17" s="25">
        <f t="shared" si="0"/>
        <v>0</v>
      </c>
      <c r="F17" s="25">
        <v>0</v>
      </c>
      <c r="G17" s="25">
        <v>0</v>
      </c>
      <c r="H17" s="25">
        <f t="shared" si="1"/>
        <v>0</v>
      </c>
      <c r="I17" s="25">
        <v>0</v>
      </c>
      <c r="J17" s="25">
        <v>57</v>
      </c>
      <c r="K17" s="25">
        <f t="shared" si="2"/>
        <v>57</v>
      </c>
      <c r="L17" s="25">
        <v>0</v>
      </c>
      <c r="M17" s="25">
        <v>251</v>
      </c>
      <c r="N17" s="25">
        <f t="shared" si="3"/>
        <v>251</v>
      </c>
      <c r="O17" s="25">
        <v>7</v>
      </c>
      <c r="P17" s="25">
        <v>22</v>
      </c>
      <c r="Q17" s="25">
        <f t="shared" si="4"/>
        <v>29</v>
      </c>
      <c r="R17" s="25">
        <v>0</v>
      </c>
      <c r="S17" s="25">
        <v>0</v>
      </c>
      <c r="T17" s="25">
        <f t="shared" si="5"/>
        <v>0</v>
      </c>
      <c r="U17" s="25">
        <v>4</v>
      </c>
      <c r="V17" s="25">
        <v>12</v>
      </c>
      <c r="W17" s="25">
        <f t="shared" si="6"/>
        <v>16</v>
      </c>
    </row>
    <row r="18" spans="1:23" ht="25.5" customHeight="1">
      <c r="A18" s="52" t="s">
        <v>36</v>
      </c>
      <c r="B18" s="4">
        <v>5</v>
      </c>
      <c r="C18" s="25">
        <v>0</v>
      </c>
      <c r="D18" s="25">
        <v>0</v>
      </c>
      <c r="E18" s="25">
        <f t="shared" si="0"/>
        <v>0</v>
      </c>
      <c r="F18" s="25">
        <v>0</v>
      </c>
      <c r="G18" s="25">
        <v>0</v>
      </c>
      <c r="H18" s="25">
        <f t="shared" si="1"/>
        <v>0</v>
      </c>
      <c r="I18" s="25">
        <v>0</v>
      </c>
      <c r="J18" s="25">
        <v>0</v>
      </c>
      <c r="K18" s="25">
        <f t="shared" si="2"/>
        <v>0</v>
      </c>
      <c r="L18" s="25">
        <v>0</v>
      </c>
      <c r="M18" s="25">
        <v>155</v>
      </c>
      <c r="N18" s="25">
        <f t="shared" si="3"/>
        <v>155</v>
      </c>
      <c r="O18" s="25">
        <v>16</v>
      </c>
      <c r="P18" s="25">
        <v>34</v>
      </c>
      <c r="Q18" s="25">
        <f t="shared" si="4"/>
        <v>50</v>
      </c>
      <c r="R18" s="25">
        <v>4</v>
      </c>
      <c r="S18" s="25">
        <v>15</v>
      </c>
      <c r="T18" s="25">
        <f t="shared" si="5"/>
        <v>19</v>
      </c>
      <c r="U18" s="25">
        <v>25</v>
      </c>
      <c r="V18" s="25">
        <v>24</v>
      </c>
      <c r="W18" s="25">
        <f t="shared" si="6"/>
        <v>49</v>
      </c>
    </row>
    <row r="19" spans="1:23" ht="25.5" customHeight="1">
      <c r="A19" s="52" t="s">
        <v>44</v>
      </c>
      <c r="B19" s="4">
        <v>2</v>
      </c>
      <c r="C19" s="25">
        <v>0</v>
      </c>
      <c r="D19" s="25">
        <v>0</v>
      </c>
      <c r="E19" s="25">
        <f t="shared" si="0"/>
        <v>0</v>
      </c>
      <c r="F19" s="25">
        <v>0</v>
      </c>
      <c r="G19" s="25">
        <v>0</v>
      </c>
      <c r="H19" s="25">
        <f t="shared" si="1"/>
        <v>0</v>
      </c>
      <c r="I19" s="25">
        <v>0</v>
      </c>
      <c r="J19" s="25">
        <v>0</v>
      </c>
      <c r="K19" s="25">
        <f t="shared" si="2"/>
        <v>0</v>
      </c>
      <c r="L19" s="25">
        <v>0</v>
      </c>
      <c r="M19" s="25">
        <v>234</v>
      </c>
      <c r="N19" s="25">
        <f t="shared" si="3"/>
        <v>234</v>
      </c>
      <c r="O19" s="25">
        <v>11</v>
      </c>
      <c r="P19" s="25">
        <v>10</v>
      </c>
      <c r="Q19" s="25">
        <f t="shared" si="4"/>
        <v>21</v>
      </c>
      <c r="R19" s="25">
        <v>0</v>
      </c>
      <c r="S19" s="25">
        <v>0</v>
      </c>
      <c r="T19" s="25">
        <f t="shared" si="5"/>
        <v>0</v>
      </c>
      <c r="U19" s="25">
        <v>4</v>
      </c>
      <c r="V19" s="25">
        <v>8</v>
      </c>
      <c r="W19" s="25">
        <f t="shared" si="6"/>
        <v>12</v>
      </c>
    </row>
    <row r="20" spans="1:23" ht="25.5" customHeight="1" thickBot="1">
      <c r="A20" s="53" t="s">
        <v>26</v>
      </c>
      <c r="B20" s="54">
        <v>3</v>
      </c>
      <c r="C20" s="55">
        <v>0</v>
      </c>
      <c r="D20" s="55">
        <v>0</v>
      </c>
      <c r="E20" s="55">
        <f t="shared" si="0"/>
        <v>0</v>
      </c>
      <c r="F20" s="55">
        <v>0</v>
      </c>
      <c r="G20" s="55">
        <v>0</v>
      </c>
      <c r="H20" s="55">
        <f t="shared" si="1"/>
        <v>0</v>
      </c>
      <c r="I20" s="55">
        <v>0</v>
      </c>
      <c r="J20" s="55">
        <v>0</v>
      </c>
      <c r="K20" s="55">
        <f t="shared" si="2"/>
        <v>0</v>
      </c>
      <c r="L20" s="55">
        <v>0</v>
      </c>
      <c r="M20" s="49">
        <v>80</v>
      </c>
      <c r="N20" s="49">
        <f t="shared" si="3"/>
        <v>80</v>
      </c>
      <c r="O20" s="49">
        <v>3</v>
      </c>
      <c r="P20" s="49">
        <v>3</v>
      </c>
      <c r="Q20" s="49">
        <f t="shared" si="4"/>
        <v>6</v>
      </c>
      <c r="R20" s="49">
        <v>0</v>
      </c>
      <c r="S20" s="49">
        <v>4</v>
      </c>
      <c r="T20" s="49">
        <f t="shared" si="5"/>
        <v>4</v>
      </c>
      <c r="U20" s="49">
        <v>1</v>
      </c>
      <c r="V20" s="49">
        <v>4</v>
      </c>
      <c r="W20" s="48">
        <f t="shared" si="6"/>
        <v>5</v>
      </c>
    </row>
    <row r="21" spans="1:23" ht="25.5" customHeight="1" thickBot="1">
      <c r="A21" s="50" t="s">
        <v>23</v>
      </c>
      <c r="B21" s="22">
        <f>SUM(B6:B20)</f>
        <v>43</v>
      </c>
      <c r="C21" s="22">
        <f t="shared" ref="C21:W21" si="13">SUM(C6:C20)</f>
        <v>0</v>
      </c>
      <c r="D21" s="22">
        <f t="shared" si="13"/>
        <v>30</v>
      </c>
      <c r="E21" s="22">
        <f t="shared" si="13"/>
        <v>30</v>
      </c>
      <c r="F21" s="22">
        <f t="shared" si="13"/>
        <v>30</v>
      </c>
      <c r="G21" s="22">
        <f t="shared" si="13"/>
        <v>93</v>
      </c>
      <c r="H21" s="22">
        <f t="shared" si="13"/>
        <v>123</v>
      </c>
      <c r="I21" s="22">
        <f t="shared" si="13"/>
        <v>0</v>
      </c>
      <c r="J21" s="22">
        <f t="shared" si="13"/>
        <v>265</v>
      </c>
      <c r="K21" s="22">
        <f t="shared" si="13"/>
        <v>265</v>
      </c>
      <c r="L21" s="22">
        <f t="shared" si="13"/>
        <v>0</v>
      </c>
      <c r="M21" s="22">
        <f t="shared" si="13"/>
        <v>3773</v>
      </c>
      <c r="N21" s="22">
        <f t="shared" si="13"/>
        <v>3773</v>
      </c>
      <c r="O21" s="22">
        <f t="shared" si="13"/>
        <v>111</v>
      </c>
      <c r="P21" s="22">
        <f t="shared" si="13"/>
        <v>321</v>
      </c>
      <c r="Q21" s="22">
        <f t="shared" si="13"/>
        <v>432</v>
      </c>
      <c r="R21" s="22">
        <f t="shared" si="13"/>
        <v>5</v>
      </c>
      <c r="S21" s="22">
        <f t="shared" si="13"/>
        <v>58</v>
      </c>
      <c r="T21" s="22">
        <f t="shared" si="13"/>
        <v>63</v>
      </c>
      <c r="U21" s="22">
        <f t="shared" si="13"/>
        <v>93</v>
      </c>
      <c r="V21" s="22">
        <f t="shared" si="13"/>
        <v>159</v>
      </c>
      <c r="W21" s="22">
        <f t="shared" si="13"/>
        <v>252</v>
      </c>
    </row>
    <row r="22" spans="1:23" ht="13.5" thickTop="1"/>
  </sheetData>
  <mergeCells count="13">
    <mergeCell ref="A3:A5"/>
    <mergeCell ref="A1:W1"/>
    <mergeCell ref="A2:W2"/>
    <mergeCell ref="R4:T4"/>
    <mergeCell ref="B3:B5"/>
    <mergeCell ref="I3:T3"/>
    <mergeCell ref="U3:W4"/>
    <mergeCell ref="C4:E4"/>
    <mergeCell ref="F4:H4"/>
    <mergeCell ref="I4:K4"/>
    <mergeCell ref="L4:N4"/>
    <mergeCell ref="O4:Q4"/>
    <mergeCell ref="C3:H3"/>
  </mergeCells>
  <printOptions horizontalCentered="1"/>
  <pageMargins left="0.39370078740157499" right="0.39370078740157499" top="1" bottom="0.643700787" header="1" footer="0.643700787"/>
  <pageSetup paperSize="9" scale="85" orientation="landscape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S22"/>
  <sheetViews>
    <sheetView rightToLeft="1" view="pageBreakPreview" zoomScaleSheetLayoutView="100" workbookViewId="0">
      <selection activeCell="R13" sqref="R13"/>
    </sheetView>
  </sheetViews>
  <sheetFormatPr defaultColWidth="9.140625" defaultRowHeight="15.75"/>
  <cols>
    <col min="1" max="1" width="27.140625" style="125" customWidth="1"/>
    <col min="2" max="2" width="11" style="125" customWidth="1"/>
    <col min="3" max="3" width="7.140625" style="125" customWidth="1"/>
    <col min="4" max="4" width="7.7109375" style="125" customWidth="1"/>
    <col min="5" max="5" width="6.42578125" style="125" customWidth="1"/>
    <col min="6" max="7" width="7.5703125" style="125" customWidth="1"/>
    <col min="8" max="8" width="9.7109375" style="125" customWidth="1"/>
    <col min="9" max="14" width="7.5703125" style="125" customWidth="1"/>
    <col min="15" max="16" width="8.42578125" style="125" customWidth="1"/>
    <col min="17" max="17" width="10.28515625" style="125" customWidth="1"/>
    <col min="18" max="16384" width="9.140625" style="125"/>
  </cols>
  <sheetData>
    <row r="1" spans="1:19" ht="25.5" customHeight="1">
      <c r="A1" s="858" t="s">
        <v>444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8"/>
      <c r="N1" s="858"/>
      <c r="O1" s="858"/>
      <c r="P1" s="858"/>
      <c r="Q1" s="858"/>
    </row>
    <row r="2" spans="1:19" ht="18.75" thickBot="1">
      <c r="A2" s="126" t="s">
        <v>445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9" s="127" customFormat="1" ht="24.75" customHeight="1" thickTop="1">
      <c r="A3" s="867" t="s">
        <v>174</v>
      </c>
      <c r="B3" s="741" t="s">
        <v>119</v>
      </c>
      <c r="C3" s="741"/>
      <c r="D3" s="741"/>
      <c r="E3" s="741"/>
      <c r="F3" s="742" t="s">
        <v>9</v>
      </c>
      <c r="G3" s="742"/>
      <c r="H3" s="742"/>
      <c r="I3" s="742" t="s">
        <v>120</v>
      </c>
      <c r="J3" s="742"/>
      <c r="K3" s="742"/>
      <c r="L3" s="742" t="s">
        <v>121</v>
      </c>
      <c r="M3" s="742"/>
      <c r="N3" s="742"/>
      <c r="O3" s="742" t="s">
        <v>122</v>
      </c>
      <c r="P3" s="742"/>
      <c r="Q3" s="742"/>
    </row>
    <row r="4" spans="1:19" s="127" customFormat="1" ht="48.75" customHeight="1" thickBot="1">
      <c r="A4" s="868"/>
      <c r="B4" s="128" t="s">
        <v>123</v>
      </c>
      <c r="C4" s="129" t="s">
        <v>124</v>
      </c>
      <c r="D4" s="129" t="s">
        <v>125</v>
      </c>
      <c r="E4" s="129" t="s">
        <v>126</v>
      </c>
      <c r="F4" s="130" t="s">
        <v>16</v>
      </c>
      <c r="G4" s="130" t="s">
        <v>17</v>
      </c>
      <c r="H4" s="130" t="s">
        <v>18</v>
      </c>
      <c r="I4" s="130" t="s">
        <v>16</v>
      </c>
      <c r="J4" s="130" t="s">
        <v>17</v>
      </c>
      <c r="K4" s="130" t="s">
        <v>18</v>
      </c>
      <c r="L4" s="130" t="s">
        <v>16</v>
      </c>
      <c r="M4" s="130" t="s">
        <v>17</v>
      </c>
      <c r="N4" s="130" t="s">
        <v>18</v>
      </c>
      <c r="O4" s="130" t="s">
        <v>16</v>
      </c>
      <c r="P4" s="130" t="s">
        <v>17</v>
      </c>
      <c r="Q4" s="130" t="s">
        <v>18</v>
      </c>
    </row>
    <row r="5" spans="1:19" s="127" customFormat="1" ht="24.75" customHeight="1">
      <c r="A5" s="541" t="s">
        <v>74</v>
      </c>
      <c r="B5" s="136">
        <v>33</v>
      </c>
      <c r="C5" s="542">
        <v>0</v>
      </c>
      <c r="D5" s="542">
        <v>0</v>
      </c>
      <c r="E5" s="542">
        <v>0</v>
      </c>
      <c r="F5" s="443">
        <v>163</v>
      </c>
      <c r="G5" s="443">
        <v>465</v>
      </c>
      <c r="H5" s="443">
        <f>SUM(F5:G5)</f>
        <v>628</v>
      </c>
      <c r="I5" s="443">
        <v>0</v>
      </c>
      <c r="J5" s="443">
        <v>0</v>
      </c>
      <c r="K5" s="443">
        <f>SUM(I5:J5)</f>
        <v>0</v>
      </c>
      <c r="L5" s="443">
        <v>0</v>
      </c>
      <c r="M5" s="443">
        <v>0</v>
      </c>
      <c r="N5" s="419">
        <f>M5+L5</f>
        <v>0</v>
      </c>
      <c r="O5" s="543">
        <v>163</v>
      </c>
      <c r="P5" s="543">
        <v>465</v>
      </c>
      <c r="Q5" s="543">
        <f>SUM(O5:P5)</f>
        <v>628</v>
      </c>
    </row>
    <row r="6" spans="1:19" ht="24.75" customHeight="1">
      <c r="A6" s="339" t="s">
        <v>183</v>
      </c>
      <c r="B6" s="136">
        <v>15</v>
      </c>
      <c r="C6" s="542">
        <v>0</v>
      </c>
      <c r="D6" s="542">
        <v>0</v>
      </c>
      <c r="E6" s="542">
        <v>0</v>
      </c>
      <c r="F6" s="443">
        <v>266</v>
      </c>
      <c r="G6" s="443">
        <v>306</v>
      </c>
      <c r="H6" s="443">
        <f t="shared" ref="H6:H14" si="0">SUM(F6:G6)</f>
        <v>572</v>
      </c>
      <c r="I6" s="443">
        <v>0</v>
      </c>
      <c r="J6" s="443">
        <v>0</v>
      </c>
      <c r="K6" s="443">
        <f t="shared" ref="K6:K14" si="1">SUM(I6:J6)</f>
        <v>0</v>
      </c>
      <c r="L6" s="443">
        <v>0</v>
      </c>
      <c r="M6" s="443">
        <v>0</v>
      </c>
      <c r="N6" s="443">
        <f t="shared" ref="N6:N14" si="2">M6+L6</f>
        <v>0</v>
      </c>
      <c r="O6" s="443">
        <v>266</v>
      </c>
      <c r="P6" s="443">
        <v>306</v>
      </c>
      <c r="Q6" s="443">
        <f t="shared" ref="Q6:Q14" si="3">SUM(O6:P6)</f>
        <v>572</v>
      </c>
    </row>
    <row r="7" spans="1:19" ht="24.75" customHeight="1">
      <c r="A7" s="339" t="s">
        <v>71</v>
      </c>
      <c r="B7" s="136">
        <v>0</v>
      </c>
      <c r="C7" s="542">
        <v>45</v>
      </c>
      <c r="D7" s="542">
        <v>0</v>
      </c>
      <c r="E7" s="542">
        <v>0</v>
      </c>
      <c r="F7" s="443">
        <v>765</v>
      </c>
      <c r="G7" s="443">
        <v>123</v>
      </c>
      <c r="H7" s="443">
        <f t="shared" si="0"/>
        <v>888</v>
      </c>
      <c r="I7" s="443">
        <v>0</v>
      </c>
      <c r="J7" s="443">
        <v>0</v>
      </c>
      <c r="K7" s="443">
        <f t="shared" si="1"/>
        <v>0</v>
      </c>
      <c r="L7" s="443">
        <v>0</v>
      </c>
      <c r="M7" s="443">
        <v>0</v>
      </c>
      <c r="N7" s="443">
        <f t="shared" si="2"/>
        <v>0</v>
      </c>
      <c r="O7" s="443">
        <v>765</v>
      </c>
      <c r="P7" s="443">
        <v>123</v>
      </c>
      <c r="Q7" s="443">
        <f t="shared" si="3"/>
        <v>888</v>
      </c>
    </row>
    <row r="8" spans="1:19" ht="24.75" customHeight="1">
      <c r="A8" s="339" t="s">
        <v>78</v>
      </c>
      <c r="B8" s="136">
        <v>2</v>
      </c>
      <c r="C8" s="542">
        <v>0</v>
      </c>
      <c r="D8" s="542">
        <v>0</v>
      </c>
      <c r="E8" s="542">
        <v>0</v>
      </c>
      <c r="F8" s="443">
        <v>15</v>
      </c>
      <c r="G8" s="443">
        <v>0</v>
      </c>
      <c r="H8" s="443">
        <f t="shared" si="0"/>
        <v>15</v>
      </c>
      <c r="I8" s="443">
        <v>0</v>
      </c>
      <c r="J8" s="443">
        <v>0</v>
      </c>
      <c r="K8" s="443">
        <f t="shared" si="1"/>
        <v>0</v>
      </c>
      <c r="L8" s="443">
        <v>0</v>
      </c>
      <c r="M8" s="443">
        <v>0</v>
      </c>
      <c r="N8" s="443">
        <f t="shared" si="2"/>
        <v>0</v>
      </c>
      <c r="O8" s="443">
        <v>15</v>
      </c>
      <c r="P8" s="443">
        <v>0</v>
      </c>
      <c r="Q8" s="443">
        <f t="shared" si="3"/>
        <v>15</v>
      </c>
    </row>
    <row r="9" spans="1:19" ht="24.75" customHeight="1">
      <c r="A9" s="339" t="s">
        <v>83</v>
      </c>
      <c r="B9" s="136">
        <v>5</v>
      </c>
      <c r="C9" s="542">
        <v>0</v>
      </c>
      <c r="D9" s="542">
        <v>3</v>
      </c>
      <c r="E9" s="542">
        <v>0</v>
      </c>
      <c r="F9" s="443">
        <v>66</v>
      </c>
      <c r="G9" s="443">
        <v>643</v>
      </c>
      <c r="H9" s="443">
        <f t="shared" si="0"/>
        <v>709</v>
      </c>
      <c r="I9" s="443">
        <v>0</v>
      </c>
      <c r="J9" s="443">
        <v>0</v>
      </c>
      <c r="K9" s="443">
        <f t="shared" si="1"/>
        <v>0</v>
      </c>
      <c r="L9" s="443">
        <v>0</v>
      </c>
      <c r="M9" s="443">
        <v>60</v>
      </c>
      <c r="N9" s="443">
        <f t="shared" si="2"/>
        <v>60</v>
      </c>
      <c r="O9" s="443">
        <v>66</v>
      </c>
      <c r="P9" s="443">
        <v>583</v>
      </c>
      <c r="Q9" s="443">
        <f t="shared" si="3"/>
        <v>649</v>
      </c>
      <c r="S9" s="143"/>
    </row>
    <row r="10" spans="1:19" ht="24.75" customHeight="1">
      <c r="A10" s="339" t="s">
        <v>446</v>
      </c>
      <c r="B10" s="136">
        <v>214</v>
      </c>
      <c r="C10" s="542">
        <v>0</v>
      </c>
      <c r="D10" s="542">
        <v>0</v>
      </c>
      <c r="E10" s="542">
        <v>0</v>
      </c>
      <c r="F10" s="443">
        <v>2365</v>
      </c>
      <c r="G10" s="443">
        <v>754</v>
      </c>
      <c r="H10" s="443">
        <f t="shared" si="0"/>
        <v>3119</v>
      </c>
      <c r="I10" s="443">
        <v>0</v>
      </c>
      <c r="J10" s="443">
        <v>0</v>
      </c>
      <c r="K10" s="443">
        <f t="shared" si="1"/>
        <v>0</v>
      </c>
      <c r="L10" s="443">
        <v>0</v>
      </c>
      <c r="M10" s="443">
        <v>0</v>
      </c>
      <c r="N10" s="443">
        <f t="shared" si="2"/>
        <v>0</v>
      </c>
      <c r="O10" s="443">
        <v>2365</v>
      </c>
      <c r="P10" s="443">
        <v>754</v>
      </c>
      <c r="Q10" s="443">
        <f t="shared" si="3"/>
        <v>3119</v>
      </c>
    </row>
    <row r="11" spans="1:19" ht="24.75" customHeight="1">
      <c r="A11" s="339" t="s">
        <v>447</v>
      </c>
      <c r="B11" s="136">
        <v>97</v>
      </c>
      <c r="C11" s="542">
        <v>0</v>
      </c>
      <c r="D11" s="542">
        <v>0</v>
      </c>
      <c r="E11" s="542">
        <v>0</v>
      </c>
      <c r="F11" s="443">
        <v>2189</v>
      </c>
      <c r="G11" s="443">
        <v>1179</v>
      </c>
      <c r="H11" s="443">
        <f t="shared" si="0"/>
        <v>3368</v>
      </c>
      <c r="I11" s="443">
        <v>0</v>
      </c>
      <c r="J11" s="443">
        <v>0</v>
      </c>
      <c r="K11" s="443">
        <f t="shared" si="1"/>
        <v>0</v>
      </c>
      <c r="L11" s="443">
        <v>0</v>
      </c>
      <c r="M11" s="443">
        <v>0</v>
      </c>
      <c r="N11" s="443">
        <f t="shared" si="2"/>
        <v>0</v>
      </c>
      <c r="O11" s="443">
        <v>2189</v>
      </c>
      <c r="P11" s="443">
        <v>1179</v>
      </c>
      <c r="Q11" s="443">
        <f t="shared" si="3"/>
        <v>3368</v>
      </c>
    </row>
    <row r="12" spans="1:19" ht="24.75" customHeight="1">
      <c r="A12" s="339" t="s">
        <v>56</v>
      </c>
      <c r="B12" s="136">
        <v>212</v>
      </c>
      <c r="C12" s="542">
        <v>198</v>
      </c>
      <c r="D12" s="542">
        <v>49</v>
      </c>
      <c r="E12" s="542">
        <v>2</v>
      </c>
      <c r="F12" s="443">
        <v>3770</v>
      </c>
      <c r="G12" s="543">
        <v>4033</v>
      </c>
      <c r="H12" s="443">
        <f t="shared" si="0"/>
        <v>7803</v>
      </c>
      <c r="I12" s="543">
        <v>3</v>
      </c>
      <c r="J12" s="543">
        <v>33</v>
      </c>
      <c r="K12" s="443">
        <f t="shared" si="1"/>
        <v>36</v>
      </c>
      <c r="L12" s="543">
        <v>138</v>
      </c>
      <c r="M12" s="543">
        <v>66</v>
      </c>
      <c r="N12" s="543">
        <f t="shared" si="2"/>
        <v>204</v>
      </c>
      <c r="O12" s="443">
        <v>3629</v>
      </c>
      <c r="P12" s="443">
        <v>3934</v>
      </c>
      <c r="Q12" s="443">
        <f t="shared" si="3"/>
        <v>7563</v>
      </c>
    </row>
    <row r="13" spans="1:19" ht="24.75" customHeight="1">
      <c r="A13" s="339" t="s">
        <v>68</v>
      </c>
      <c r="B13" s="140">
        <v>0</v>
      </c>
      <c r="C13" s="544">
        <v>5</v>
      </c>
      <c r="D13" s="544">
        <v>0</v>
      </c>
      <c r="E13" s="544">
        <v>0</v>
      </c>
      <c r="F13" s="443">
        <v>75</v>
      </c>
      <c r="G13" s="443">
        <v>0</v>
      </c>
      <c r="H13" s="545">
        <f t="shared" si="0"/>
        <v>75</v>
      </c>
      <c r="I13" s="443">
        <v>0</v>
      </c>
      <c r="J13" s="443">
        <v>0</v>
      </c>
      <c r="K13" s="443">
        <f t="shared" si="1"/>
        <v>0</v>
      </c>
      <c r="L13" s="443">
        <v>0</v>
      </c>
      <c r="M13" s="443">
        <v>0</v>
      </c>
      <c r="N13" s="543">
        <f t="shared" si="2"/>
        <v>0</v>
      </c>
      <c r="O13" s="545">
        <v>75</v>
      </c>
      <c r="P13" s="545">
        <v>0</v>
      </c>
      <c r="Q13" s="545">
        <f t="shared" si="3"/>
        <v>75</v>
      </c>
    </row>
    <row r="14" spans="1:19" ht="27.75" customHeight="1">
      <c r="A14" s="339" t="s">
        <v>448</v>
      </c>
      <c r="B14" s="136">
        <v>5</v>
      </c>
      <c r="C14" s="542">
        <v>0</v>
      </c>
      <c r="D14" s="542">
        <v>0</v>
      </c>
      <c r="E14" s="542">
        <v>0</v>
      </c>
      <c r="F14" s="443">
        <v>47</v>
      </c>
      <c r="G14" s="443">
        <v>15</v>
      </c>
      <c r="H14" s="443">
        <f t="shared" si="0"/>
        <v>62</v>
      </c>
      <c r="I14" s="443">
        <v>0</v>
      </c>
      <c r="J14" s="443">
        <v>0</v>
      </c>
      <c r="K14" s="443">
        <f t="shared" si="1"/>
        <v>0</v>
      </c>
      <c r="L14" s="443">
        <v>0</v>
      </c>
      <c r="M14" s="443">
        <v>0</v>
      </c>
      <c r="N14" s="443">
        <f t="shared" si="2"/>
        <v>0</v>
      </c>
      <c r="O14" s="443">
        <v>47</v>
      </c>
      <c r="P14" s="443">
        <v>15</v>
      </c>
      <c r="Q14" s="443">
        <f t="shared" si="3"/>
        <v>62</v>
      </c>
    </row>
    <row r="15" spans="1:19" ht="24.75" customHeight="1">
      <c r="A15" s="139" t="s">
        <v>105</v>
      </c>
      <c r="B15" s="404">
        <v>148</v>
      </c>
      <c r="C15" s="546">
        <v>186</v>
      </c>
      <c r="D15" s="546">
        <v>43</v>
      </c>
      <c r="E15" s="546">
        <v>0</v>
      </c>
      <c r="F15" s="543">
        <v>2651</v>
      </c>
      <c r="G15" s="545">
        <v>2466</v>
      </c>
      <c r="H15" s="545">
        <f>SUM(F15:G15)</f>
        <v>5117</v>
      </c>
      <c r="I15" s="545">
        <v>15</v>
      </c>
      <c r="J15" s="545">
        <v>6</v>
      </c>
      <c r="K15" s="545">
        <f>SUM(I15:J15)</f>
        <v>21</v>
      </c>
      <c r="L15" s="545">
        <v>219</v>
      </c>
      <c r="M15" s="545">
        <v>153</v>
      </c>
      <c r="N15" s="545">
        <f>M15+L15</f>
        <v>372</v>
      </c>
      <c r="O15" s="545">
        <v>2417</v>
      </c>
      <c r="P15" s="545">
        <v>2307</v>
      </c>
      <c r="Q15" s="545">
        <f>SUM(O15:P15)</f>
        <v>4724</v>
      </c>
    </row>
    <row r="16" spans="1:19" ht="24.75" customHeight="1">
      <c r="A16" s="339" t="s">
        <v>88</v>
      </c>
      <c r="B16" s="136">
        <v>9</v>
      </c>
      <c r="C16" s="542">
        <v>0</v>
      </c>
      <c r="D16" s="542">
        <v>0</v>
      </c>
      <c r="E16" s="542">
        <v>0</v>
      </c>
      <c r="F16" s="443">
        <v>147</v>
      </c>
      <c r="G16" s="443">
        <v>17</v>
      </c>
      <c r="H16" s="443">
        <f t="shared" ref="H16:H18" si="4">SUM(F16:G16)</f>
        <v>164</v>
      </c>
      <c r="I16" s="443">
        <v>0</v>
      </c>
      <c r="J16" s="443">
        <v>0</v>
      </c>
      <c r="K16" s="443">
        <f t="shared" ref="K16:K18" si="5">SUM(I16:J16)</f>
        <v>0</v>
      </c>
      <c r="L16" s="443">
        <v>4</v>
      </c>
      <c r="M16" s="443">
        <v>2</v>
      </c>
      <c r="N16" s="443">
        <f t="shared" ref="N16:N18" si="6">M16+L16</f>
        <v>6</v>
      </c>
      <c r="O16" s="443">
        <v>143</v>
      </c>
      <c r="P16" s="443">
        <v>15</v>
      </c>
      <c r="Q16" s="443">
        <f t="shared" ref="Q16:Q18" si="7">SUM(O16:P16)</f>
        <v>158</v>
      </c>
    </row>
    <row r="17" spans="1:17" ht="24.75" customHeight="1">
      <c r="A17" s="339" t="s">
        <v>449</v>
      </c>
      <c r="B17" s="136">
        <v>23</v>
      </c>
      <c r="C17" s="542">
        <v>0</v>
      </c>
      <c r="D17" s="542">
        <v>0</v>
      </c>
      <c r="E17" s="542">
        <v>0</v>
      </c>
      <c r="F17" s="443">
        <v>20</v>
      </c>
      <c r="G17" s="443">
        <v>493</v>
      </c>
      <c r="H17" s="443">
        <f t="shared" si="4"/>
        <v>513</v>
      </c>
      <c r="I17" s="443">
        <v>0</v>
      </c>
      <c r="J17" s="443">
        <v>0</v>
      </c>
      <c r="K17" s="443">
        <f t="shared" si="5"/>
        <v>0</v>
      </c>
      <c r="L17" s="443">
        <v>0</v>
      </c>
      <c r="M17" s="443">
        <v>0</v>
      </c>
      <c r="N17" s="443">
        <f t="shared" si="6"/>
        <v>0</v>
      </c>
      <c r="O17" s="443">
        <v>20</v>
      </c>
      <c r="P17" s="443">
        <v>493</v>
      </c>
      <c r="Q17" s="443">
        <f t="shared" si="7"/>
        <v>513</v>
      </c>
    </row>
    <row r="18" spans="1:17" ht="24.75" customHeight="1" thickBot="1">
      <c r="A18" s="339" t="s">
        <v>450</v>
      </c>
      <c r="B18" s="136">
        <v>4</v>
      </c>
      <c r="C18" s="542">
        <v>0</v>
      </c>
      <c r="D18" s="542">
        <v>0</v>
      </c>
      <c r="E18" s="542">
        <v>0</v>
      </c>
      <c r="F18" s="443">
        <v>25</v>
      </c>
      <c r="G18" s="443">
        <v>20</v>
      </c>
      <c r="H18" s="443">
        <f t="shared" si="4"/>
        <v>45</v>
      </c>
      <c r="I18" s="443">
        <v>0</v>
      </c>
      <c r="J18" s="443">
        <v>0</v>
      </c>
      <c r="K18" s="443">
        <f t="shared" si="5"/>
        <v>0</v>
      </c>
      <c r="L18" s="443">
        <v>0</v>
      </c>
      <c r="M18" s="443">
        <v>0</v>
      </c>
      <c r="N18" s="443">
        <f t="shared" si="6"/>
        <v>0</v>
      </c>
      <c r="O18" s="443">
        <v>25</v>
      </c>
      <c r="P18" s="443">
        <v>20</v>
      </c>
      <c r="Q18" s="443">
        <f t="shared" si="7"/>
        <v>45</v>
      </c>
    </row>
    <row r="19" spans="1:17" ht="24.75" customHeight="1" thickBot="1">
      <c r="A19" s="157" t="s">
        <v>23</v>
      </c>
      <c r="B19" s="158">
        <f>B18+B17+B16+B15+B14+B13+B12+B11+B10+B9+B8+B7+B6+B5</f>
        <v>767</v>
      </c>
      <c r="C19" s="399">
        <f t="shared" ref="C19:E19" si="8">C18+C17+C16+C15+C14+C13+C12+C11+C10+C9+C8+C7+C6+C5</f>
        <v>434</v>
      </c>
      <c r="D19" s="399">
        <f t="shared" si="8"/>
        <v>95</v>
      </c>
      <c r="E19" s="399">
        <f t="shared" si="8"/>
        <v>2</v>
      </c>
      <c r="F19" s="399">
        <f>F18+F17+F16+F15+F14+F13+F12+F11+F10+F9+F8+F7+F6+F5</f>
        <v>12564</v>
      </c>
      <c r="G19" s="399">
        <f t="shared" ref="G19:Q19" si="9">G18+G17+G16+G15+G14+G13+G12+G11+G10+G9+G8+G7+G6+G5</f>
        <v>10514</v>
      </c>
      <c r="H19" s="399">
        <f t="shared" si="9"/>
        <v>23078</v>
      </c>
      <c r="I19" s="399">
        <f t="shared" si="9"/>
        <v>18</v>
      </c>
      <c r="J19" s="399">
        <f t="shared" si="9"/>
        <v>39</v>
      </c>
      <c r="K19" s="399">
        <f t="shared" si="9"/>
        <v>57</v>
      </c>
      <c r="L19" s="399">
        <f t="shared" si="9"/>
        <v>361</v>
      </c>
      <c r="M19" s="399">
        <f t="shared" si="9"/>
        <v>281</v>
      </c>
      <c r="N19" s="399">
        <f t="shared" si="9"/>
        <v>642</v>
      </c>
      <c r="O19" s="399">
        <f t="shared" si="9"/>
        <v>12185</v>
      </c>
      <c r="P19" s="399">
        <f t="shared" si="9"/>
        <v>10194</v>
      </c>
      <c r="Q19" s="399">
        <f t="shared" si="9"/>
        <v>22379</v>
      </c>
    </row>
    <row r="20" spans="1:17" ht="16.5" thickTop="1">
      <c r="A20" s="362"/>
    </row>
    <row r="21" spans="1:17">
      <c r="A21" s="362"/>
    </row>
    <row r="22" spans="1:17">
      <c r="A22" s="362"/>
    </row>
  </sheetData>
  <mergeCells count="7">
    <mergeCell ref="A1:Q1"/>
    <mergeCell ref="A3:A4"/>
    <mergeCell ref="B3:E3"/>
    <mergeCell ref="F3:H3"/>
    <mergeCell ref="I3:K3"/>
    <mergeCell ref="L3:N3"/>
    <mergeCell ref="O3:Q3"/>
  </mergeCells>
  <printOptions horizontalCentered="1"/>
  <pageMargins left="0.5" right="0.5" top="1" bottom="1" header="0.5" footer="0.5"/>
  <pageSetup paperSize="9" scale="72" orientation="landscape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S61"/>
  <sheetViews>
    <sheetView rightToLeft="1" view="pageBreakPreview" zoomScaleSheetLayoutView="100" workbookViewId="0">
      <selection activeCell="R13" sqref="R13"/>
    </sheetView>
  </sheetViews>
  <sheetFormatPr defaultColWidth="9.140625" defaultRowHeight="15"/>
  <cols>
    <col min="1" max="1" width="20" style="561" customWidth="1"/>
    <col min="2" max="2" width="10.28515625" style="147" customWidth="1"/>
    <col min="3" max="5" width="8.28515625" style="147" customWidth="1"/>
    <col min="6" max="7" width="8.7109375" style="147" customWidth="1"/>
    <col min="8" max="8" width="9.85546875" style="147" customWidth="1"/>
    <col min="9" max="9" width="9.7109375" style="147" customWidth="1"/>
    <col min="10" max="10" width="7.28515625" style="147" customWidth="1"/>
    <col min="11" max="11" width="7.7109375" style="147" customWidth="1"/>
    <col min="12" max="12" width="7.5703125" style="147" customWidth="1"/>
    <col min="13" max="13" width="8" style="147" customWidth="1"/>
    <col min="14" max="17" width="8.7109375" style="147" customWidth="1"/>
    <col min="18" max="16384" width="9.140625" style="147"/>
  </cols>
  <sheetData>
    <row r="1" spans="1:17" s="125" customFormat="1" ht="20.25" customHeight="1">
      <c r="A1" s="858" t="s">
        <v>451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8"/>
      <c r="N1" s="858"/>
      <c r="O1" s="858"/>
      <c r="P1" s="858"/>
      <c r="Q1" s="858"/>
    </row>
    <row r="2" spans="1:17" s="125" customFormat="1" ht="16.5" thickBot="1">
      <c r="A2" s="145" t="s">
        <v>452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</row>
    <row r="3" spans="1:17" s="127" customFormat="1" ht="18.75" customHeight="1" thickTop="1">
      <c r="A3" s="867" t="s">
        <v>136</v>
      </c>
      <c r="B3" s="741" t="s">
        <v>119</v>
      </c>
      <c r="C3" s="741"/>
      <c r="D3" s="741"/>
      <c r="E3" s="741"/>
      <c r="F3" s="742" t="s">
        <v>9</v>
      </c>
      <c r="G3" s="742"/>
      <c r="H3" s="742"/>
      <c r="I3" s="742" t="s">
        <v>120</v>
      </c>
      <c r="J3" s="742"/>
      <c r="K3" s="742"/>
      <c r="L3" s="742" t="s">
        <v>121</v>
      </c>
      <c r="M3" s="742"/>
      <c r="N3" s="742"/>
      <c r="O3" s="742" t="s">
        <v>122</v>
      </c>
      <c r="P3" s="742"/>
      <c r="Q3" s="742"/>
    </row>
    <row r="4" spans="1:17" s="127" customFormat="1" ht="30.75" customHeight="1" thickBot="1">
      <c r="A4" s="868"/>
      <c r="B4" s="128" t="s">
        <v>123</v>
      </c>
      <c r="C4" s="129" t="s">
        <v>124</v>
      </c>
      <c r="D4" s="129" t="s">
        <v>125</v>
      </c>
      <c r="E4" s="129" t="s">
        <v>126</v>
      </c>
      <c r="F4" s="130" t="s">
        <v>16</v>
      </c>
      <c r="G4" s="130" t="s">
        <v>17</v>
      </c>
      <c r="H4" s="130" t="s">
        <v>18</v>
      </c>
      <c r="I4" s="130" t="s">
        <v>16</v>
      </c>
      <c r="J4" s="130" t="s">
        <v>17</v>
      </c>
      <c r="K4" s="130" t="s">
        <v>18</v>
      </c>
      <c r="L4" s="130" t="s">
        <v>16</v>
      </c>
      <c r="M4" s="130" t="s">
        <v>17</v>
      </c>
      <c r="N4" s="130" t="s">
        <v>18</v>
      </c>
      <c r="O4" s="130" t="s">
        <v>16</v>
      </c>
      <c r="P4" s="130" t="s">
        <v>17</v>
      </c>
      <c r="Q4" s="130" t="s">
        <v>18</v>
      </c>
    </row>
    <row r="5" spans="1:17" ht="19.5" customHeight="1">
      <c r="A5" s="374" t="s">
        <v>453</v>
      </c>
      <c r="B5" s="548">
        <v>0</v>
      </c>
      <c r="C5" s="548">
        <v>0</v>
      </c>
      <c r="D5" s="548">
        <v>2</v>
      </c>
      <c r="E5" s="548">
        <v>0</v>
      </c>
      <c r="F5" s="548">
        <v>26</v>
      </c>
      <c r="G5" s="548">
        <v>0</v>
      </c>
      <c r="H5" s="480">
        <f>G5+F5</f>
        <v>26</v>
      </c>
      <c r="I5" s="548">
        <v>0</v>
      </c>
      <c r="J5" s="548">
        <v>0</v>
      </c>
      <c r="K5" s="480">
        <f>J5+I5</f>
        <v>0</v>
      </c>
      <c r="L5" s="548">
        <v>9</v>
      </c>
      <c r="M5" s="548">
        <v>0</v>
      </c>
      <c r="N5" s="480">
        <f>M5+L5</f>
        <v>9</v>
      </c>
      <c r="O5" s="548">
        <v>17</v>
      </c>
      <c r="P5" s="548">
        <v>0</v>
      </c>
      <c r="Q5" s="480">
        <f>P5+O5</f>
        <v>17</v>
      </c>
    </row>
    <row r="6" spans="1:17" ht="21" customHeight="1">
      <c r="A6" s="374" t="s">
        <v>454</v>
      </c>
      <c r="B6" s="548">
        <v>4</v>
      </c>
      <c r="C6" s="548">
        <v>4</v>
      </c>
      <c r="D6" s="548">
        <v>2</v>
      </c>
      <c r="E6" s="548">
        <v>0</v>
      </c>
      <c r="F6" s="548">
        <v>62</v>
      </c>
      <c r="G6" s="548">
        <v>58</v>
      </c>
      <c r="H6" s="480">
        <f t="shared" ref="H6:H21" si="0">G6+F6</f>
        <v>120</v>
      </c>
      <c r="I6" s="548">
        <v>0</v>
      </c>
      <c r="J6" s="548">
        <v>0</v>
      </c>
      <c r="K6" s="480">
        <f t="shared" ref="K6:K21" si="1">J6+I6</f>
        <v>0</v>
      </c>
      <c r="L6" s="548">
        <v>5</v>
      </c>
      <c r="M6" s="548">
        <v>2</v>
      </c>
      <c r="N6" s="480">
        <f t="shared" ref="N6:N21" si="2">M6+L6</f>
        <v>7</v>
      </c>
      <c r="O6" s="548">
        <v>57</v>
      </c>
      <c r="P6" s="548">
        <v>56</v>
      </c>
      <c r="Q6" s="480">
        <f t="shared" ref="Q6:Q21" si="3">P6+O6</f>
        <v>113</v>
      </c>
    </row>
    <row r="7" spans="1:17" ht="19.5" customHeight="1">
      <c r="A7" s="374" t="s">
        <v>455</v>
      </c>
      <c r="B7" s="548">
        <v>2</v>
      </c>
      <c r="C7" s="548">
        <v>1</v>
      </c>
      <c r="D7" s="548">
        <v>5</v>
      </c>
      <c r="E7" s="548">
        <v>0</v>
      </c>
      <c r="F7" s="548">
        <v>63</v>
      </c>
      <c r="G7" s="548">
        <v>0</v>
      </c>
      <c r="H7" s="480">
        <f t="shared" si="0"/>
        <v>63</v>
      </c>
      <c r="I7" s="548">
        <v>2</v>
      </c>
      <c r="J7" s="548">
        <v>0</v>
      </c>
      <c r="K7" s="480">
        <f t="shared" si="1"/>
        <v>2</v>
      </c>
      <c r="L7" s="548">
        <v>22</v>
      </c>
      <c r="M7" s="548">
        <v>0</v>
      </c>
      <c r="N7" s="480">
        <f t="shared" si="2"/>
        <v>22</v>
      </c>
      <c r="O7" s="548">
        <v>39</v>
      </c>
      <c r="P7" s="548">
        <v>0</v>
      </c>
      <c r="Q7" s="480">
        <f t="shared" si="3"/>
        <v>39</v>
      </c>
    </row>
    <row r="8" spans="1:17" ht="19.5" customHeight="1">
      <c r="A8" s="374" t="s">
        <v>456</v>
      </c>
      <c r="B8" s="548">
        <v>1</v>
      </c>
      <c r="C8" s="548">
        <v>0</v>
      </c>
      <c r="D8" s="548">
        <v>0</v>
      </c>
      <c r="E8" s="548">
        <v>0</v>
      </c>
      <c r="F8" s="548">
        <v>3</v>
      </c>
      <c r="G8" s="548">
        <v>1</v>
      </c>
      <c r="H8" s="480">
        <f t="shared" si="0"/>
        <v>4</v>
      </c>
      <c r="I8" s="548">
        <v>0</v>
      </c>
      <c r="J8" s="548">
        <v>0</v>
      </c>
      <c r="K8" s="480">
        <f t="shared" si="1"/>
        <v>0</v>
      </c>
      <c r="L8" s="548">
        <v>0</v>
      </c>
      <c r="M8" s="548">
        <v>0</v>
      </c>
      <c r="N8" s="480">
        <f t="shared" si="2"/>
        <v>0</v>
      </c>
      <c r="O8" s="548">
        <v>3</v>
      </c>
      <c r="P8" s="548">
        <v>1</v>
      </c>
      <c r="Q8" s="480">
        <f t="shared" si="3"/>
        <v>4</v>
      </c>
    </row>
    <row r="9" spans="1:17" ht="19.5" customHeight="1">
      <c r="A9" s="374" t="s">
        <v>457</v>
      </c>
      <c r="B9" s="548">
        <v>53</v>
      </c>
      <c r="C9" s="548">
        <v>133</v>
      </c>
      <c r="D9" s="548">
        <v>1</v>
      </c>
      <c r="E9" s="548">
        <v>1</v>
      </c>
      <c r="F9" s="548">
        <v>277</v>
      </c>
      <c r="G9" s="548">
        <v>3428</v>
      </c>
      <c r="H9" s="480">
        <f t="shared" si="0"/>
        <v>3705</v>
      </c>
      <c r="I9" s="548">
        <v>0</v>
      </c>
      <c r="J9" s="548">
        <v>26</v>
      </c>
      <c r="K9" s="480">
        <f t="shared" si="1"/>
        <v>26</v>
      </c>
      <c r="L9" s="548">
        <v>5</v>
      </c>
      <c r="M9" s="548">
        <v>118</v>
      </c>
      <c r="N9" s="480">
        <f t="shared" si="2"/>
        <v>123</v>
      </c>
      <c r="O9" s="548">
        <v>272</v>
      </c>
      <c r="P9" s="548">
        <v>3284</v>
      </c>
      <c r="Q9" s="480">
        <f t="shared" si="3"/>
        <v>3556</v>
      </c>
    </row>
    <row r="10" spans="1:17" ht="19.5" customHeight="1">
      <c r="A10" s="374" t="s">
        <v>458</v>
      </c>
      <c r="B10" s="548">
        <v>12</v>
      </c>
      <c r="C10" s="548">
        <v>6</v>
      </c>
      <c r="D10" s="548">
        <v>12</v>
      </c>
      <c r="E10" s="548">
        <v>0</v>
      </c>
      <c r="F10" s="548">
        <v>528</v>
      </c>
      <c r="G10" s="548">
        <v>1</v>
      </c>
      <c r="H10" s="480">
        <f t="shared" si="0"/>
        <v>529</v>
      </c>
      <c r="I10" s="548">
        <v>0</v>
      </c>
      <c r="J10" s="548">
        <v>0</v>
      </c>
      <c r="K10" s="480">
        <f t="shared" si="1"/>
        <v>0</v>
      </c>
      <c r="L10" s="548">
        <v>9</v>
      </c>
      <c r="M10" s="548">
        <v>0</v>
      </c>
      <c r="N10" s="480">
        <f t="shared" si="2"/>
        <v>9</v>
      </c>
      <c r="O10" s="548">
        <v>519</v>
      </c>
      <c r="P10" s="548">
        <v>1</v>
      </c>
      <c r="Q10" s="480">
        <f t="shared" si="3"/>
        <v>520</v>
      </c>
    </row>
    <row r="11" spans="1:17" ht="19.5" customHeight="1">
      <c r="A11" s="374" t="s">
        <v>459</v>
      </c>
      <c r="B11" s="548">
        <v>0</v>
      </c>
      <c r="C11" s="548">
        <v>6</v>
      </c>
      <c r="D11" s="548">
        <v>13</v>
      </c>
      <c r="E11" s="548">
        <v>0</v>
      </c>
      <c r="F11" s="548">
        <v>255</v>
      </c>
      <c r="G11" s="548">
        <v>3</v>
      </c>
      <c r="H11" s="480">
        <f t="shared" si="0"/>
        <v>258</v>
      </c>
      <c r="I11" s="548">
        <v>2</v>
      </c>
      <c r="J11" s="548">
        <v>0</v>
      </c>
      <c r="K11" s="480">
        <f t="shared" si="1"/>
        <v>2</v>
      </c>
      <c r="L11" s="548">
        <v>49</v>
      </c>
      <c r="M11" s="548">
        <v>0</v>
      </c>
      <c r="N11" s="480">
        <f t="shared" si="2"/>
        <v>49</v>
      </c>
      <c r="O11" s="548">
        <v>204</v>
      </c>
      <c r="P11" s="548">
        <v>3</v>
      </c>
      <c r="Q11" s="480">
        <f t="shared" si="3"/>
        <v>207</v>
      </c>
    </row>
    <row r="12" spans="1:17" ht="19.5" customHeight="1">
      <c r="A12" s="374" t="s">
        <v>460</v>
      </c>
      <c r="B12" s="548">
        <v>0</v>
      </c>
      <c r="C12" s="548">
        <v>0</v>
      </c>
      <c r="D12" s="548">
        <v>2</v>
      </c>
      <c r="E12" s="548">
        <v>0</v>
      </c>
      <c r="F12" s="548">
        <v>16</v>
      </c>
      <c r="G12" s="548">
        <v>0</v>
      </c>
      <c r="H12" s="480">
        <f t="shared" si="0"/>
        <v>16</v>
      </c>
      <c r="I12" s="548">
        <v>0</v>
      </c>
      <c r="J12" s="548">
        <v>0</v>
      </c>
      <c r="K12" s="480">
        <f t="shared" si="1"/>
        <v>0</v>
      </c>
      <c r="L12" s="548">
        <v>4</v>
      </c>
      <c r="M12" s="548">
        <v>0</v>
      </c>
      <c r="N12" s="480">
        <f t="shared" si="2"/>
        <v>4</v>
      </c>
      <c r="O12" s="548">
        <v>12</v>
      </c>
      <c r="P12" s="548">
        <v>0</v>
      </c>
      <c r="Q12" s="480">
        <f t="shared" si="3"/>
        <v>12</v>
      </c>
    </row>
    <row r="13" spans="1:17" ht="19.5" customHeight="1">
      <c r="A13" s="374" t="s">
        <v>461</v>
      </c>
      <c r="B13" s="548">
        <v>3</v>
      </c>
      <c r="C13" s="548">
        <v>10</v>
      </c>
      <c r="D13" s="548">
        <v>7</v>
      </c>
      <c r="E13" s="548">
        <v>0</v>
      </c>
      <c r="F13" s="548">
        <v>313</v>
      </c>
      <c r="G13" s="548">
        <v>5</v>
      </c>
      <c r="H13" s="480">
        <f t="shared" si="0"/>
        <v>318</v>
      </c>
      <c r="I13" s="548">
        <v>4</v>
      </c>
      <c r="J13" s="548">
        <v>0</v>
      </c>
      <c r="K13" s="480">
        <f t="shared" si="1"/>
        <v>4</v>
      </c>
      <c r="L13" s="548">
        <v>12</v>
      </c>
      <c r="M13" s="548">
        <v>0</v>
      </c>
      <c r="N13" s="480">
        <f t="shared" si="2"/>
        <v>12</v>
      </c>
      <c r="O13" s="548">
        <v>297</v>
      </c>
      <c r="P13" s="548">
        <v>5</v>
      </c>
      <c r="Q13" s="480">
        <f t="shared" si="3"/>
        <v>302</v>
      </c>
    </row>
    <row r="14" spans="1:17" ht="19.5" customHeight="1">
      <c r="A14" s="374" t="s">
        <v>462</v>
      </c>
      <c r="B14" s="548">
        <v>0</v>
      </c>
      <c r="C14" s="548">
        <v>3</v>
      </c>
      <c r="D14" s="548">
        <v>0</v>
      </c>
      <c r="E14" s="548">
        <v>0</v>
      </c>
      <c r="F14" s="548">
        <v>10</v>
      </c>
      <c r="G14" s="548">
        <v>16</v>
      </c>
      <c r="H14" s="480">
        <f t="shared" si="0"/>
        <v>26</v>
      </c>
      <c r="I14" s="548">
        <v>0</v>
      </c>
      <c r="J14" s="548">
        <v>0</v>
      </c>
      <c r="K14" s="480">
        <f t="shared" si="1"/>
        <v>0</v>
      </c>
      <c r="L14" s="548">
        <v>1</v>
      </c>
      <c r="M14" s="548">
        <v>3</v>
      </c>
      <c r="N14" s="480">
        <f>M14+L14</f>
        <v>4</v>
      </c>
      <c r="O14" s="548">
        <v>9</v>
      </c>
      <c r="P14" s="548">
        <v>13</v>
      </c>
      <c r="Q14" s="480">
        <f t="shared" si="3"/>
        <v>22</v>
      </c>
    </row>
    <row r="15" spans="1:17" ht="19.5" customHeight="1">
      <c r="A15" s="374" t="s">
        <v>202</v>
      </c>
      <c r="B15" s="548">
        <v>75</v>
      </c>
      <c r="C15" s="548">
        <v>0</v>
      </c>
      <c r="D15" s="548">
        <v>0</v>
      </c>
      <c r="E15" s="548">
        <v>0</v>
      </c>
      <c r="F15" s="548">
        <v>851</v>
      </c>
      <c r="G15" s="548">
        <v>1431</v>
      </c>
      <c r="H15" s="480">
        <f t="shared" si="0"/>
        <v>2282</v>
      </c>
      <c r="I15" s="548">
        <v>0</v>
      </c>
      <c r="J15" s="548">
        <v>0</v>
      </c>
      <c r="K15" s="480">
        <f t="shared" si="1"/>
        <v>0</v>
      </c>
      <c r="L15" s="548">
        <v>0</v>
      </c>
      <c r="M15" s="548">
        <v>0</v>
      </c>
      <c r="N15" s="480">
        <f t="shared" si="2"/>
        <v>0</v>
      </c>
      <c r="O15" s="548">
        <v>851</v>
      </c>
      <c r="P15" s="548">
        <v>1431</v>
      </c>
      <c r="Q15" s="480">
        <f t="shared" si="3"/>
        <v>2282</v>
      </c>
    </row>
    <row r="16" spans="1:17" ht="19.5" customHeight="1">
      <c r="A16" s="374" t="s">
        <v>463</v>
      </c>
      <c r="B16" s="548">
        <v>7</v>
      </c>
      <c r="C16" s="548">
        <v>0</v>
      </c>
      <c r="D16" s="548">
        <v>0</v>
      </c>
      <c r="E16" s="548">
        <v>0</v>
      </c>
      <c r="F16" s="548">
        <v>160</v>
      </c>
      <c r="G16" s="548">
        <v>0</v>
      </c>
      <c r="H16" s="480">
        <f t="shared" si="0"/>
        <v>160</v>
      </c>
      <c r="I16" s="548">
        <v>0</v>
      </c>
      <c r="J16" s="548">
        <v>0</v>
      </c>
      <c r="K16" s="480">
        <f t="shared" si="1"/>
        <v>0</v>
      </c>
      <c r="L16" s="548">
        <v>0</v>
      </c>
      <c r="M16" s="548">
        <v>0</v>
      </c>
      <c r="N16" s="480">
        <f t="shared" si="2"/>
        <v>0</v>
      </c>
      <c r="O16" s="548">
        <v>160</v>
      </c>
      <c r="P16" s="548">
        <v>0</v>
      </c>
      <c r="Q16" s="480">
        <f t="shared" si="3"/>
        <v>160</v>
      </c>
    </row>
    <row r="17" spans="1:19" ht="19.5" customHeight="1">
      <c r="A17" s="374" t="s">
        <v>464</v>
      </c>
      <c r="B17" s="548">
        <v>43</v>
      </c>
      <c r="C17" s="548">
        <v>0</v>
      </c>
      <c r="D17" s="548">
        <v>1</v>
      </c>
      <c r="E17" s="548">
        <v>0</v>
      </c>
      <c r="F17" s="548">
        <v>238</v>
      </c>
      <c r="G17" s="548">
        <v>352</v>
      </c>
      <c r="H17" s="480">
        <f t="shared" si="0"/>
        <v>590</v>
      </c>
      <c r="I17" s="548">
        <v>0</v>
      </c>
      <c r="J17" s="548">
        <v>0</v>
      </c>
      <c r="K17" s="480">
        <f t="shared" si="1"/>
        <v>0</v>
      </c>
      <c r="L17" s="548">
        <v>0</v>
      </c>
      <c r="M17" s="548">
        <v>3</v>
      </c>
      <c r="N17" s="480">
        <f t="shared" si="2"/>
        <v>3</v>
      </c>
      <c r="O17" s="548">
        <v>238</v>
      </c>
      <c r="P17" s="548">
        <v>349</v>
      </c>
      <c r="Q17" s="480">
        <f t="shared" si="3"/>
        <v>587</v>
      </c>
      <c r="R17" s="549"/>
      <c r="S17" s="549"/>
    </row>
    <row r="18" spans="1:19" ht="19.5" customHeight="1">
      <c r="A18" s="374" t="s">
        <v>465</v>
      </c>
      <c r="B18" s="548">
        <v>10</v>
      </c>
      <c r="C18" s="548">
        <v>49</v>
      </c>
      <c r="D18" s="548">
        <v>0</v>
      </c>
      <c r="E18" s="548">
        <v>0</v>
      </c>
      <c r="F18" s="548">
        <v>365</v>
      </c>
      <c r="G18" s="548">
        <v>506</v>
      </c>
      <c r="H18" s="480">
        <f t="shared" si="0"/>
        <v>871</v>
      </c>
      <c r="I18" s="548">
        <v>1</v>
      </c>
      <c r="J18" s="548">
        <v>0</v>
      </c>
      <c r="K18" s="480">
        <f t="shared" si="1"/>
        <v>1</v>
      </c>
      <c r="L18" s="548">
        <v>14</v>
      </c>
      <c r="M18" s="548">
        <v>18</v>
      </c>
      <c r="N18" s="480">
        <f t="shared" si="2"/>
        <v>32</v>
      </c>
      <c r="O18" s="548">
        <v>350</v>
      </c>
      <c r="P18" s="548">
        <v>488</v>
      </c>
      <c r="Q18" s="480">
        <f t="shared" si="3"/>
        <v>838</v>
      </c>
    </row>
    <row r="19" spans="1:19" ht="19.5" customHeight="1">
      <c r="A19" s="374" t="s">
        <v>466</v>
      </c>
      <c r="B19" s="548">
        <v>1</v>
      </c>
      <c r="C19" s="548">
        <v>0</v>
      </c>
      <c r="D19" s="548">
        <v>2</v>
      </c>
      <c r="E19" s="548">
        <v>0</v>
      </c>
      <c r="F19" s="548">
        <v>22</v>
      </c>
      <c r="G19" s="548">
        <v>7</v>
      </c>
      <c r="H19" s="480">
        <f t="shared" si="0"/>
        <v>29</v>
      </c>
      <c r="I19" s="548">
        <v>0</v>
      </c>
      <c r="J19" s="548">
        <v>0</v>
      </c>
      <c r="K19" s="480">
        <f t="shared" si="1"/>
        <v>0</v>
      </c>
      <c r="L19" s="548">
        <v>0</v>
      </c>
      <c r="M19" s="548">
        <v>0</v>
      </c>
      <c r="N19" s="480">
        <f t="shared" si="2"/>
        <v>0</v>
      </c>
      <c r="O19" s="548">
        <v>22</v>
      </c>
      <c r="P19" s="548">
        <v>7</v>
      </c>
      <c r="Q19" s="480">
        <f t="shared" si="3"/>
        <v>29</v>
      </c>
    </row>
    <row r="20" spans="1:19" ht="19.5" customHeight="1">
      <c r="A20" s="339" t="s">
        <v>467</v>
      </c>
      <c r="B20" s="548">
        <v>1</v>
      </c>
      <c r="C20" s="548">
        <v>0</v>
      </c>
      <c r="D20" s="548">
        <v>0</v>
      </c>
      <c r="E20" s="548">
        <v>0</v>
      </c>
      <c r="F20" s="548">
        <v>2</v>
      </c>
      <c r="G20" s="548">
        <v>0</v>
      </c>
      <c r="H20" s="471">
        <f t="shared" si="0"/>
        <v>2</v>
      </c>
      <c r="I20" s="548">
        <v>0</v>
      </c>
      <c r="J20" s="548">
        <v>0</v>
      </c>
      <c r="K20" s="471">
        <f t="shared" si="1"/>
        <v>0</v>
      </c>
      <c r="L20" s="548">
        <v>0</v>
      </c>
      <c r="M20" s="548">
        <v>0</v>
      </c>
      <c r="N20" s="471">
        <f t="shared" si="2"/>
        <v>0</v>
      </c>
      <c r="O20" s="548">
        <v>2</v>
      </c>
      <c r="P20" s="548">
        <v>0</v>
      </c>
      <c r="Q20" s="471">
        <f t="shared" si="3"/>
        <v>2</v>
      </c>
    </row>
    <row r="21" spans="1:19" ht="19.5" customHeight="1">
      <c r="A21" s="337" t="s">
        <v>468</v>
      </c>
      <c r="B21" s="550">
        <v>1</v>
      </c>
      <c r="C21" s="550">
        <v>0</v>
      </c>
      <c r="D21" s="550">
        <v>0</v>
      </c>
      <c r="E21" s="550">
        <v>0</v>
      </c>
      <c r="F21" s="550">
        <v>20</v>
      </c>
      <c r="G21" s="550">
        <v>0</v>
      </c>
      <c r="H21" s="470">
        <f t="shared" si="0"/>
        <v>20</v>
      </c>
      <c r="I21" s="550">
        <v>0</v>
      </c>
      <c r="J21" s="550">
        <v>0</v>
      </c>
      <c r="K21" s="479">
        <f t="shared" si="1"/>
        <v>0</v>
      </c>
      <c r="L21" s="550">
        <v>0</v>
      </c>
      <c r="M21" s="550">
        <v>0</v>
      </c>
      <c r="N21" s="470">
        <f t="shared" si="2"/>
        <v>0</v>
      </c>
      <c r="O21" s="550">
        <v>20</v>
      </c>
      <c r="P21" s="550">
        <v>0</v>
      </c>
      <c r="Q21" s="550">
        <f t="shared" si="3"/>
        <v>20</v>
      </c>
    </row>
    <row r="22" spans="1:19" ht="19.5" customHeight="1">
      <c r="A22" s="374" t="s">
        <v>469</v>
      </c>
      <c r="B22" s="548">
        <v>1</v>
      </c>
      <c r="C22" s="548">
        <v>6</v>
      </c>
      <c r="D22" s="548">
        <v>0</v>
      </c>
      <c r="E22" s="548">
        <v>0</v>
      </c>
      <c r="F22" s="548">
        <v>117</v>
      </c>
      <c r="G22" s="548">
        <v>0</v>
      </c>
      <c r="H22" s="471">
        <f>G22+F22</f>
        <v>117</v>
      </c>
      <c r="I22" s="548">
        <v>0</v>
      </c>
      <c r="J22" s="548">
        <v>0</v>
      </c>
      <c r="K22" s="471">
        <f>J22+I22</f>
        <v>0</v>
      </c>
      <c r="L22" s="548">
        <v>0</v>
      </c>
      <c r="M22" s="548">
        <v>0</v>
      </c>
      <c r="N22" s="471">
        <f>M22+L22</f>
        <v>0</v>
      </c>
      <c r="O22" s="548">
        <v>117</v>
      </c>
      <c r="P22" s="548">
        <v>0</v>
      </c>
      <c r="Q22" s="471">
        <f>P22+O22</f>
        <v>117</v>
      </c>
    </row>
    <row r="23" spans="1:19" ht="19.5" customHeight="1" thickBot="1">
      <c r="A23" s="551" t="s">
        <v>470</v>
      </c>
      <c r="B23" s="552">
        <v>84</v>
      </c>
      <c r="C23" s="552">
        <v>6</v>
      </c>
      <c r="D23" s="552">
        <v>13</v>
      </c>
      <c r="E23" s="552">
        <v>0</v>
      </c>
      <c r="F23" s="552">
        <v>1861</v>
      </c>
      <c r="G23" s="552">
        <v>513</v>
      </c>
      <c r="H23" s="474">
        <f>G23+F23</f>
        <v>2374</v>
      </c>
      <c r="I23" s="552">
        <v>0</v>
      </c>
      <c r="J23" s="552">
        <v>0</v>
      </c>
      <c r="K23" s="474">
        <f>J23+I23</f>
        <v>0</v>
      </c>
      <c r="L23" s="552">
        <v>27</v>
      </c>
      <c r="M23" s="552">
        <v>0</v>
      </c>
      <c r="N23" s="474">
        <f>M23+L23</f>
        <v>27</v>
      </c>
      <c r="O23" s="552">
        <v>1834</v>
      </c>
      <c r="P23" s="552">
        <v>513</v>
      </c>
      <c r="Q23" s="474">
        <f>P23+O23</f>
        <v>2347</v>
      </c>
    </row>
    <row r="24" spans="1:19" ht="19.5" customHeight="1" thickTop="1">
      <c r="A24" s="553"/>
      <c r="B24" s="554"/>
      <c r="C24" s="554"/>
      <c r="D24" s="554"/>
      <c r="E24" s="554"/>
      <c r="F24" s="554"/>
      <c r="G24" s="554"/>
      <c r="H24" s="554"/>
      <c r="I24" s="554"/>
      <c r="J24" s="554"/>
      <c r="K24" s="554"/>
      <c r="L24" s="554"/>
      <c r="M24" s="554"/>
      <c r="N24" s="554"/>
      <c r="O24" s="554"/>
      <c r="P24" s="554"/>
      <c r="Q24" s="554"/>
    </row>
    <row r="25" spans="1:19" ht="19.5" customHeight="1">
      <c r="A25" s="553"/>
      <c r="B25" s="554"/>
      <c r="C25" s="554"/>
      <c r="D25" s="554"/>
      <c r="E25" s="554"/>
      <c r="F25" s="554"/>
      <c r="G25" s="554"/>
      <c r="H25" s="554"/>
      <c r="I25" s="554"/>
      <c r="J25" s="554"/>
      <c r="K25" s="554"/>
      <c r="L25" s="554"/>
      <c r="M25" s="554"/>
      <c r="N25" s="554"/>
      <c r="O25" s="554"/>
      <c r="P25" s="554"/>
      <c r="Q25" s="554"/>
    </row>
    <row r="26" spans="1:19" ht="19.5" customHeight="1">
      <c r="A26" s="553"/>
      <c r="B26" s="554"/>
      <c r="C26" s="554"/>
      <c r="D26" s="554"/>
      <c r="E26" s="554"/>
      <c r="F26" s="554"/>
      <c r="G26" s="554"/>
      <c r="H26" s="554"/>
      <c r="I26" s="554"/>
      <c r="J26" s="554"/>
      <c r="K26" s="554"/>
      <c r="L26" s="554"/>
      <c r="M26" s="554"/>
      <c r="N26" s="554"/>
      <c r="O26" s="554"/>
      <c r="P26" s="554"/>
      <c r="Q26" s="554"/>
    </row>
    <row r="27" spans="1:19" ht="19.5" customHeight="1">
      <c r="A27" s="553"/>
      <c r="B27" s="554"/>
      <c r="C27" s="554"/>
      <c r="D27" s="554"/>
      <c r="E27" s="554"/>
      <c r="F27" s="554"/>
      <c r="G27" s="554"/>
      <c r="H27" s="554"/>
      <c r="I27" s="554"/>
      <c r="J27" s="554"/>
      <c r="K27" s="554"/>
      <c r="L27" s="554"/>
      <c r="M27" s="554"/>
      <c r="N27" s="554"/>
      <c r="O27" s="554"/>
      <c r="P27" s="554"/>
      <c r="Q27" s="554"/>
    </row>
    <row r="28" spans="1:19" ht="19.5" customHeight="1">
      <c r="A28" s="553"/>
      <c r="B28" s="554"/>
      <c r="C28" s="554"/>
      <c r="D28" s="554"/>
      <c r="E28" s="554"/>
      <c r="F28" s="554"/>
      <c r="G28" s="554"/>
      <c r="H28" s="554"/>
      <c r="I28" s="554"/>
      <c r="J28" s="554"/>
      <c r="K28" s="554"/>
      <c r="L28" s="554"/>
      <c r="M28" s="554"/>
      <c r="N28" s="554"/>
      <c r="O28" s="554"/>
      <c r="P28" s="554"/>
      <c r="Q28" s="554"/>
    </row>
    <row r="29" spans="1:19" ht="19.5" customHeight="1">
      <c r="A29" s="553"/>
      <c r="B29" s="554"/>
      <c r="C29" s="554"/>
      <c r="D29" s="554"/>
      <c r="E29" s="554"/>
      <c r="F29" s="554"/>
      <c r="G29" s="554"/>
      <c r="H29" s="554"/>
      <c r="I29" s="554"/>
      <c r="J29" s="554"/>
      <c r="K29" s="554"/>
      <c r="L29" s="554"/>
      <c r="M29" s="554"/>
      <c r="N29" s="554"/>
      <c r="O29" s="554"/>
      <c r="P29" s="554"/>
      <c r="Q29" s="554"/>
    </row>
    <row r="30" spans="1:19" ht="19.5" customHeight="1" thickBot="1">
      <c r="A30" s="145" t="s">
        <v>471</v>
      </c>
      <c r="B30" s="304"/>
      <c r="C30" s="304"/>
      <c r="D30" s="304"/>
      <c r="E30" s="293"/>
      <c r="F30" s="304"/>
      <c r="G30" s="304"/>
      <c r="H30" s="304"/>
      <c r="I30" s="293"/>
      <c r="J30" s="304"/>
      <c r="K30" s="304"/>
      <c r="L30" s="304"/>
      <c r="M30" s="304"/>
      <c r="N30" s="304"/>
      <c r="O30" s="304"/>
      <c r="P30" s="304"/>
      <c r="Q30" s="304"/>
    </row>
    <row r="31" spans="1:19" s="127" customFormat="1" ht="18" customHeight="1" thickTop="1">
      <c r="A31" s="867" t="s">
        <v>136</v>
      </c>
      <c r="B31" s="929" t="s">
        <v>119</v>
      </c>
      <c r="C31" s="929"/>
      <c r="D31" s="929"/>
      <c r="E31" s="929"/>
      <c r="F31" s="853" t="s">
        <v>9</v>
      </c>
      <c r="G31" s="853"/>
      <c r="H31" s="853"/>
      <c r="I31" s="853" t="s">
        <v>120</v>
      </c>
      <c r="J31" s="853"/>
      <c r="K31" s="853"/>
      <c r="L31" s="853" t="s">
        <v>121</v>
      </c>
      <c r="M31" s="853"/>
      <c r="N31" s="853"/>
      <c r="O31" s="853" t="s">
        <v>122</v>
      </c>
      <c r="P31" s="853"/>
      <c r="Q31" s="853"/>
    </row>
    <row r="32" spans="1:19" s="127" customFormat="1" ht="34.5" customHeight="1" thickBot="1">
      <c r="A32" s="868"/>
      <c r="B32" s="461" t="s">
        <v>123</v>
      </c>
      <c r="C32" s="462" t="s">
        <v>124</v>
      </c>
      <c r="D32" s="462" t="s">
        <v>125</v>
      </c>
      <c r="E32" s="462" t="s">
        <v>126</v>
      </c>
      <c r="F32" s="288" t="s">
        <v>16</v>
      </c>
      <c r="G32" s="288" t="s">
        <v>17</v>
      </c>
      <c r="H32" s="288" t="s">
        <v>18</v>
      </c>
      <c r="I32" s="288" t="s">
        <v>16</v>
      </c>
      <c r="J32" s="288" t="s">
        <v>17</v>
      </c>
      <c r="K32" s="288" t="s">
        <v>18</v>
      </c>
      <c r="L32" s="288" t="s">
        <v>16</v>
      </c>
      <c r="M32" s="288" t="s">
        <v>17</v>
      </c>
      <c r="N32" s="288" t="s">
        <v>18</v>
      </c>
      <c r="O32" s="288" t="s">
        <v>16</v>
      </c>
      <c r="P32" s="288" t="s">
        <v>17</v>
      </c>
      <c r="Q32" s="288" t="s">
        <v>18</v>
      </c>
    </row>
    <row r="33" spans="1:17" ht="17.25" customHeight="1">
      <c r="A33" s="376" t="s">
        <v>472</v>
      </c>
      <c r="B33" s="555">
        <v>7</v>
      </c>
      <c r="C33" s="555">
        <v>159</v>
      </c>
      <c r="D33" s="555">
        <v>1</v>
      </c>
      <c r="E33" s="555">
        <v>0</v>
      </c>
      <c r="F33" s="555">
        <v>1823</v>
      </c>
      <c r="G33" s="555">
        <v>1776</v>
      </c>
      <c r="H33" s="480">
        <f t="shared" ref="H33:H59" si="4">G33+F33</f>
        <v>3599</v>
      </c>
      <c r="I33" s="555">
        <v>3</v>
      </c>
      <c r="J33" s="555">
        <v>9</v>
      </c>
      <c r="K33" s="480">
        <f t="shared" ref="K33:K59" si="5">J33+I33</f>
        <v>12</v>
      </c>
      <c r="L33" s="555">
        <v>135</v>
      </c>
      <c r="M33" s="555">
        <v>86</v>
      </c>
      <c r="N33" s="480">
        <f t="shared" ref="N33:N59" si="6">M33+L33</f>
        <v>221</v>
      </c>
      <c r="O33" s="555">
        <v>1685</v>
      </c>
      <c r="P33" s="555">
        <v>1681</v>
      </c>
      <c r="Q33" s="480">
        <f t="shared" ref="Q33:Q59" si="7">P33+O33</f>
        <v>3366</v>
      </c>
    </row>
    <row r="34" spans="1:17" ht="17.25" customHeight="1">
      <c r="A34" s="374" t="s">
        <v>473</v>
      </c>
      <c r="B34" s="548">
        <v>1</v>
      </c>
      <c r="C34" s="548">
        <v>0</v>
      </c>
      <c r="D34" s="548">
        <v>0</v>
      </c>
      <c r="E34" s="548">
        <v>0</v>
      </c>
      <c r="F34" s="548">
        <v>20</v>
      </c>
      <c r="G34" s="548">
        <v>10</v>
      </c>
      <c r="H34" s="471">
        <f t="shared" si="4"/>
        <v>30</v>
      </c>
      <c r="I34" s="548">
        <v>0</v>
      </c>
      <c r="J34" s="548">
        <v>0</v>
      </c>
      <c r="K34" s="480">
        <f t="shared" si="5"/>
        <v>0</v>
      </c>
      <c r="L34" s="548">
        <v>0</v>
      </c>
      <c r="M34" s="548">
        <v>0</v>
      </c>
      <c r="N34" s="480">
        <f t="shared" si="6"/>
        <v>0</v>
      </c>
      <c r="O34" s="548">
        <v>20</v>
      </c>
      <c r="P34" s="548">
        <v>10</v>
      </c>
      <c r="Q34" s="480">
        <f t="shared" si="7"/>
        <v>30</v>
      </c>
    </row>
    <row r="35" spans="1:17" ht="17.25" customHeight="1">
      <c r="A35" s="374" t="s">
        <v>474</v>
      </c>
      <c r="B35" s="548">
        <v>242</v>
      </c>
      <c r="C35" s="548">
        <v>3</v>
      </c>
      <c r="D35" s="548">
        <v>1</v>
      </c>
      <c r="E35" s="548">
        <v>0</v>
      </c>
      <c r="F35" s="548">
        <v>2251</v>
      </c>
      <c r="G35" s="548">
        <v>1403</v>
      </c>
      <c r="H35" s="471">
        <f t="shared" si="4"/>
        <v>3654</v>
      </c>
      <c r="I35" s="548">
        <v>0</v>
      </c>
      <c r="J35" s="548">
        <v>0</v>
      </c>
      <c r="K35" s="480">
        <f t="shared" si="5"/>
        <v>0</v>
      </c>
      <c r="L35" s="548">
        <v>5</v>
      </c>
      <c r="M35" s="548">
        <v>8</v>
      </c>
      <c r="N35" s="480">
        <f t="shared" si="6"/>
        <v>13</v>
      </c>
      <c r="O35" s="548">
        <v>2246</v>
      </c>
      <c r="P35" s="548">
        <v>1395</v>
      </c>
      <c r="Q35" s="480">
        <f t="shared" si="7"/>
        <v>3641</v>
      </c>
    </row>
    <row r="36" spans="1:17" ht="17.25" customHeight="1">
      <c r="A36" s="374" t="s">
        <v>475</v>
      </c>
      <c r="B36" s="548">
        <v>4</v>
      </c>
      <c r="C36" s="548">
        <v>17</v>
      </c>
      <c r="D36" s="548">
        <v>2</v>
      </c>
      <c r="E36" s="548">
        <v>0</v>
      </c>
      <c r="F36" s="548">
        <v>210</v>
      </c>
      <c r="G36" s="548">
        <v>106</v>
      </c>
      <c r="H36" s="471">
        <f t="shared" si="4"/>
        <v>316</v>
      </c>
      <c r="I36" s="548">
        <v>0</v>
      </c>
      <c r="J36" s="548">
        <v>0</v>
      </c>
      <c r="K36" s="480">
        <f t="shared" si="5"/>
        <v>0</v>
      </c>
      <c r="L36" s="548">
        <v>9</v>
      </c>
      <c r="M36" s="548">
        <v>3</v>
      </c>
      <c r="N36" s="480">
        <f t="shared" si="6"/>
        <v>12</v>
      </c>
      <c r="O36" s="548">
        <v>201</v>
      </c>
      <c r="P36" s="548">
        <v>103</v>
      </c>
      <c r="Q36" s="480">
        <f t="shared" si="7"/>
        <v>304</v>
      </c>
    </row>
    <row r="37" spans="1:17" ht="17.25" customHeight="1">
      <c r="A37" s="374" t="s">
        <v>476</v>
      </c>
      <c r="B37" s="548">
        <v>6</v>
      </c>
      <c r="C37" s="548">
        <v>3</v>
      </c>
      <c r="D37" s="548">
        <v>0</v>
      </c>
      <c r="E37" s="548">
        <v>0</v>
      </c>
      <c r="F37" s="548">
        <v>91</v>
      </c>
      <c r="G37" s="548">
        <v>95</v>
      </c>
      <c r="H37" s="471">
        <f t="shared" si="4"/>
        <v>186</v>
      </c>
      <c r="I37" s="548">
        <v>6</v>
      </c>
      <c r="J37" s="548">
        <v>4</v>
      </c>
      <c r="K37" s="480">
        <f t="shared" si="5"/>
        <v>10</v>
      </c>
      <c r="L37" s="548">
        <v>4</v>
      </c>
      <c r="M37" s="548">
        <v>4</v>
      </c>
      <c r="N37" s="480">
        <f t="shared" si="6"/>
        <v>8</v>
      </c>
      <c r="O37" s="548">
        <v>81</v>
      </c>
      <c r="P37" s="548">
        <v>87</v>
      </c>
      <c r="Q37" s="480">
        <f t="shared" si="7"/>
        <v>168</v>
      </c>
    </row>
    <row r="38" spans="1:17" ht="17.25" customHeight="1">
      <c r="A38" s="374" t="s">
        <v>477</v>
      </c>
      <c r="B38" s="548">
        <v>10</v>
      </c>
      <c r="C38" s="548">
        <v>0</v>
      </c>
      <c r="D38" s="548">
        <v>1</v>
      </c>
      <c r="E38" s="548">
        <v>0</v>
      </c>
      <c r="F38" s="548">
        <v>108</v>
      </c>
      <c r="G38" s="548">
        <v>103</v>
      </c>
      <c r="H38" s="471">
        <f t="shared" si="4"/>
        <v>211</v>
      </c>
      <c r="I38" s="548">
        <v>0</v>
      </c>
      <c r="J38" s="548">
        <v>0</v>
      </c>
      <c r="K38" s="480">
        <f t="shared" si="5"/>
        <v>0</v>
      </c>
      <c r="L38" s="548">
        <v>3</v>
      </c>
      <c r="M38" s="548">
        <v>0</v>
      </c>
      <c r="N38" s="480">
        <f t="shared" si="6"/>
        <v>3</v>
      </c>
      <c r="O38" s="548">
        <v>105</v>
      </c>
      <c r="P38" s="548">
        <v>103</v>
      </c>
      <c r="Q38" s="480">
        <f t="shared" si="7"/>
        <v>208</v>
      </c>
    </row>
    <row r="39" spans="1:17" ht="17.25" customHeight="1">
      <c r="A39" s="374" t="s">
        <v>478</v>
      </c>
      <c r="B39" s="548">
        <v>0</v>
      </c>
      <c r="C39" s="548">
        <v>5</v>
      </c>
      <c r="D39" s="548">
        <v>0</v>
      </c>
      <c r="E39" s="548">
        <v>0</v>
      </c>
      <c r="F39" s="548">
        <v>0</v>
      </c>
      <c r="G39" s="548">
        <v>37</v>
      </c>
      <c r="H39" s="471">
        <f t="shared" si="4"/>
        <v>37</v>
      </c>
      <c r="I39" s="548">
        <v>0</v>
      </c>
      <c r="J39" s="548">
        <v>0</v>
      </c>
      <c r="K39" s="480">
        <f t="shared" si="5"/>
        <v>0</v>
      </c>
      <c r="L39" s="548">
        <v>0</v>
      </c>
      <c r="M39" s="548">
        <v>0</v>
      </c>
      <c r="N39" s="480">
        <f t="shared" si="6"/>
        <v>0</v>
      </c>
      <c r="O39" s="548">
        <v>0</v>
      </c>
      <c r="P39" s="548">
        <v>37</v>
      </c>
      <c r="Q39" s="480">
        <f t="shared" si="7"/>
        <v>37</v>
      </c>
    </row>
    <row r="40" spans="1:17" ht="17.25" customHeight="1">
      <c r="A40" s="556" t="s">
        <v>479</v>
      </c>
      <c r="B40" s="548">
        <v>3</v>
      </c>
      <c r="C40" s="548">
        <v>1</v>
      </c>
      <c r="D40" s="548">
        <v>0</v>
      </c>
      <c r="E40" s="548">
        <v>0</v>
      </c>
      <c r="F40" s="548">
        <v>50</v>
      </c>
      <c r="G40" s="548">
        <v>2</v>
      </c>
      <c r="H40" s="471">
        <f t="shared" si="4"/>
        <v>52</v>
      </c>
      <c r="I40" s="548">
        <v>0</v>
      </c>
      <c r="J40" s="548">
        <v>0</v>
      </c>
      <c r="K40" s="480">
        <f t="shared" si="5"/>
        <v>0</v>
      </c>
      <c r="L40" s="548">
        <v>4</v>
      </c>
      <c r="M40" s="548">
        <v>1</v>
      </c>
      <c r="N40" s="480">
        <f t="shared" si="6"/>
        <v>5</v>
      </c>
      <c r="O40" s="548">
        <v>46</v>
      </c>
      <c r="P40" s="548">
        <v>1</v>
      </c>
      <c r="Q40" s="480">
        <f t="shared" si="7"/>
        <v>47</v>
      </c>
    </row>
    <row r="41" spans="1:17" ht="17.25" customHeight="1">
      <c r="A41" s="374" t="s">
        <v>480</v>
      </c>
      <c r="B41" s="548">
        <v>2</v>
      </c>
      <c r="C41" s="548">
        <v>0</v>
      </c>
      <c r="D41" s="548">
        <v>0</v>
      </c>
      <c r="E41" s="548">
        <v>0</v>
      </c>
      <c r="F41" s="548">
        <v>22</v>
      </c>
      <c r="G41" s="548">
        <v>0</v>
      </c>
      <c r="H41" s="471">
        <f t="shared" si="4"/>
        <v>22</v>
      </c>
      <c r="I41" s="548">
        <v>0</v>
      </c>
      <c r="J41" s="548">
        <v>0</v>
      </c>
      <c r="K41" s="480">
        <f t="shared" si="5"/>
        <v>0</v>
      </c>
      <c r="L41" s="548">
        <v>0</v>
      </c>
      <c r="M41" s="548">
        <v>0</v>
      </c>
      <c r="N41" s="480">
        <f t="shared" si="6"/>
        <v>0</v>
      </c>
      <c r="O41" s="548">
        <v>22</v>
      </c>
      <c r="P41" s="548">
        <v>0</v>
      </c>
      <c r="Q41" s="480">
        <f t="shared" si="7"/>
        <v>22</v>
      </c>
    </row>
    <row r="42" spans="1:17" ht="17.25" customHeight="1">
      <c r="A42" s="374" t="s">
        <v>481</v>
      </c>
      <c r="B42" s="548">
        <v>20</v>
      </c>
      <c r="C42" s="548">
        <v>5</v>
      </c>
      <c r="D42" s="548">
        <v>18</v>
      </c>
      <c r="E42" s="548">
        <v>0</v>
      </c>
      <c r="F42" s="548">
        <v>527</v>
      </c>
      <c r="G42" s="548">
        <v>15</v>
      </c>
      <c r="H42" s="471">
        <f t="shared" si="4"/>
        <v>542</v>
      </c>
      <c r="I42" s="548">
        <v>0</v>
      </c>
      <c r="J42" s="548">
        <v>0</v>
      </c>
      <c r="K42" s="480">
        <f t="shared" si="5"/>
        <v>0</v>
      </c>
      <c r="L42" s="548">
        <v>24</v>
      </c>
      <c r="M42" s="548">
        <v>0</v>
      </c>
      <c r="N42" s="480">
        <f t="shared" si="6"/>
        <v>24</v>
      </c>
      <c r="O42" s="548">
        <v>503</v>
      </c>
      <c r="P42" s="548">
        <v>15</v>
      </c>
      <c r="Q42" s="480">
        <f t="shared" si="7"/>
        <v>518</v>
      </c>
    </row>
    <row r="43" spans="1:17" ht="17.25" customHeight="1">
      <c r="A43" s="374" t="s">
        <v>482</v>
      </c>
      <c r="B43" s="548">
        <v>9</v>
      </c>
      <c r="C43" s="548">
        <v>0</v>
      </c>
      <c r="D43" s="548">
        <v>2</v>
      </c>
      <c r="E43" s="548">
        <v>0</v>
      </c>
      <c r="F43" s="548">
        <v>401</v>
      </c>
      <c r="G43" s="548">
        <v>0</v>
      </c>
      <c r="H43" s="471">
        <f t="shared" si="4"/>
        <v>401</v>
      </c>
      <c r="I43" s="548">
        <v>0</v>
      </c>
      <c r="J43" s="548">
        <v>0</v>
      </c>
      <c r="K43" s="480">
        <f t="shared" si="5"/>
        <v>0</v>
      </c>
      <c r="L43" s="548">
        <v>0</v>
      </c>
      <c r="M43" s="548">
        <v>0</v>
      </c>
      <c r="N43" s="480">
        <f t="shared" si="6"/>
        <v>0</v>
      </c>
      <c r="O43" s="548">
        <v>401</v>
      </c>
      <c r="P43" s="548">
        <v>0</v>
      </c>
      <c r="Q43" s="480">
        <f t="shared" si="7"/>
        <v>401</v>
      </c>
    </row>
    <row r="44" spans="1:17" ht="17.25" customHeight="1">
      <c r="A44" s="374" t="s">
        <v>483</v>
      </c>
      <c r="B44" s="548">
        <v>68</v>
      </c>
      <c r="C44" s="548">
        <v>4</v>
      </c>
      <c r="D44" s="548">
        <v>1</v>
      </c>
      <c r="E44" s="548">
        <v>1</v>
      </c>
      <c r="F44" s="548">
        <v>787</v>
      </c>
      <c r="G44" s="548">
        <v>28</v>
      </c>
      <c r="H44" s="471">
        <f t="shared" si="4"/>
        <v>815</v>
      </c>
      <c r="I44" s="548">
        <v>0</v>
      </c>
      <c r="J44" s="548">
        <v>0</v>
      </c>
      <c r="K44" s="480">
        <f t="shared" si="5"/>
        <v>0</v>
      </c>
      <c r="L44" s="548">
        <v>0</v>
      </c>
      <c r="M44" s="548">
        <v>0</v>
      </c>
      <c r="N44" s="480">
        <f t="shared" si="6"/>
        <v>0</v>
      </c>
      <c r="O44" s="548">
        <v>787</v>
      </c>
      <c r="P44" s="548">
        <v>28</v>
      </c>
      <c r="Q44" s="480">
        <f t="shared" si="7"/>
        <v>815</v>
      </c>
    </row>
    <row r="45" spans="1:17" ht="17.25" customHeight="1">
      <c r="A45" s="374" t="s">
        <v>484</v>
      </c>
      <c r="B45" s="548">
        <v>0</v>
      </c>
      <c r="C45" s="548">
        <v>2</v>
      </c>
      <c r="D45" s="548">
        <v>1</v>
      </c>
      <c r="E45" s="548">
        <v>0</v>
      </c>
      <c r="F45" s="548">
        <v>47</v>
      </c>
      <c r="G45" s="548">
        <v>0</v>
      </c>
      <c r="H45" s="471">
        <f t="shared" si="4"/>
        <v>47</v>
      </c>
      <c r="I45" s="548">
        <v>0</v>
      </c>
      <c r="J45" s="548">
        <v>0</v>
      </c>
      <c r="K45" s="480">
        <f t="shared" si="5"/>
        <v>0</v>
      </c>
      <c r="L45" s="548">
        <v>4</v>
      </c>
      <c r="M45" s="548">
        <v>0</v>
      </c>
      <c r="N45" s="480">
        <f t="shared" si="6"/>
        <v>4</v>
      </c>
      <c r="O45" s="548">
        <v>43</v>
      </c>
      <c r="P45" s="548">
        <v>0</v>
      </c>
      <c r="Q45" s="480">
        <f t="shared" si="7"/>
        <v>43</v>
      </c>
    </row>
    <row r="46" spans="1:17" ht="17.25" customHeight="1">
      <c r="A46" s="374" t="s">
        <v>485</v>
      </c>
      <c r="B46" s="548">
        <v>85</v>
      </c>
      <c r="C46" s="548">
        <v>0</v>
      </c>
      <c r="D46" s="548">
        <v>0</v>
      </c>
      <c r="E46" s="548">
        <v>0</v>
      </c>
      <c r="F46" s="548">
        <v>852</v>
      </c>
      <c r="G46" s="548">
        <v>253</v>
      </c>
      <c r="H46" s="471">
        <f t="shared" si="4"/>
        <v>1105</v>
      </c>
      <c r="I46" s="548">
        <v>0</v>
      </c>
      <c r="J46" s="548">
        <v>0</v>
      </c>
      <c r="K46" s="480">
        <f t="shared" si="5"/>
        <v>0</v>
      </c>
      <c r="L46" s="548">
        <v>0</v>
      </c>
      <c r="M46" s="548">
        <v>0</v>
      </c>
      <c r="N46" s="480">
        <f t="shared" si="6"/>
        <v>0</v>
      </c>
      <c r="O46" s="548">
        <v>852</v>
      </c>
      <c r="P46" s="548">
        <v>253</v>
      </c>
      <c r="Q46" s="480">
        <f t="shared" si="7"/>
        <v>1105</v>
      </c>
    </row>
    <row r="47" spans="1:17" ht="17.25" customHeight="1">
      <c r="A47" s="374" t="s">
        <v>486</v>
      </c>
      <c r="B47" s="548">
        <v>1</v>
      </c>
      <c r="C47" s="548">
        <v>3</v>
      </c>
      <c r="D47" s="548">
        <v>0</v>
      </c>
      <c r="E47" s="548">
        <v>0</v>
      </c>
      <c r="F47" s="548">
        <v>5</v>
      </c>
      <c r="G47" s="548">
        <v>23</v>
      </c>
      <c r="H47" s="471">
        <f t="shared" si="4"/>
        <v>28</v>
      </c>
      <c r="I47" s="548">
        <v>0</v>
      </c>
      <c r="J47" s="548">
        <v>0</v>
      </c>
      <c r="K47" s="480">
        <f t="shared" si="5"/>
        <v>0</v>
      </c>
      <c r="L47" s="548">
        <v>0</v>
      </c>
      <c r="M47" s="548">
        <v>0</v>
      </c>
      <c r="N47" s="480">
        <f t="shared" si="6"/>
        <v>0</v>
      </c>
      <c r="O47" s="548">
        <v>5</v>
      </c>
      <c r="P47" s="548">
        <v>23</v>
      </c>
      <c r="Q47" s="480">
        <f t="shared" si="7"/>
        <v>28</v>
      </c>
    </row>
    <row r="48" spans="1:17" ht="17.25" customHeight="1">
      <c r="A48" s="374" t="s">
        <v>487</v>
      </c>
      <c r="B48" s="548">
        <v>1</v>
      </c>
      <c r="C48" s="548">
        <v>0</v>
      </c>
      <c r="D48" s="548">
        <v>0</v>
      </c>
      <c r="E48" s="548">
        <v>0</v>
      </c>
      <c r="F48" s="548">
        <v>0</v>
      </c>
      <c r="G48" s="548">
        <v>4</v>
      </c>
      <c r="H48" s="471">
        <f t="shared" si="4"/>
        <v>4</v>
      </c>
      <c r="I48" s="548">
        <v>0</v>
      </c>
      <c r="J48" s="548">
        <v>0</v>
      </c>
      <c r="K48" s="480">
        <f t="shared" si="5"/>
        <v>0</v>
      </c>
      <c r="L48" s="548">
        <v>0</v>
      </c>
      <c r="M48" s="548">
        <v>2</v>
      </c>
      <c r="N48" s="480">
        <v>2</v>
      </c>
      <c r="O48" s="548">
        <v>0</v>
      </c>
      <c r="P48" s="548">
        <v>2</v>
      </c>
      <c r="Q48" s="480">
        <f t="shared" si="7"/>
        <v>2</v>
      </c>
    </row>
    <row r="49" spans="1:17" ht="17.25" customHeight="1">
      <c r="A49" s="374" t="s">
        <v>488</v>
      </c>
      <c r="B49" s="548">
        <v>0</v>
      </c>
      <c r="C49" s="548">
        <v>1</v>
      </c>
      <c r="D49" s="548">
        <v>0</v>
      </c>
      <c r="E49" s="548">
        <v>0</v>
      </c>
      <c r="F49" s="548">
        <v>7</v>
      </c>
      <c r="G49" s="548">
        <v>0</v>
      </c>
      <c r="H49" s="471">
        <f t="shared" si="4"/>
        <v>7</v>
      </c>
      <c r="I49" s="548">
        <v>0</v>
      </c>
      <c r="J49" s="548">
        <v>0</v>
      </c>
      <c r="K49" s="480">
        <f t="shared" si="5"/>
        <v>0</v>
      </c>
      <c r="L49" s="548">
        <v>0</v>
      </c>
      <c r="M49" s="548">
        <v>0</v>
      </c>
      <c r="N49" s="480">
        <f t="shared" si="6"/>
        <v>0</v>
      </c>
      <c r="O49" s="548">
        <v>7</v>
      </c>
      <c r="P49" s="548">
        <v>0</v>
      </c>
      <c r="Q49" s="480">
        <f t="shared" si="7"/>
        <v>7</v>
      </c>
    </row>
    <row r="50" spans="1:17" ht="17.25" customHeight="1">
      <c r="A50" s="374" t="s">
        <v>489</v>
      </c>
      <c r="B50" s="548">
        <v>0</v>
      </c>
      <c r="C50" s="548">
        <v>2</v>
      </c>
      <c r="D50" s="548">
        <v>1</v>
      </c>
      <c r="E50" s="548">
        <v>0</v>
      </c>
      <c r="F50" s="548">
        <v>0</v>
      </c>
      <c r="G50" s="548">
        <v>306</v>
      </c>
      <c r="H50" s="471">
        <f t="shared" si="4"/>
        <v>306</v>
      </c>
      <c r="I50" s="548">
        <v>0</v>
      </c>
      <c r="J50" s="548">
        <v>0</v>
      </c>
      <c r="K50" s="480">
        <f t="shared" si="5"/>
        <v>0</v>
      </c>
      <c r="L50" s="548">
        <v>0</v>
      </c>
      <c r="M50" s="548">
        <v>33</v>
      </c>
      <c r="N50" s="480">
        <f t="shared" si="6"/>
        <v>33</v>
      </c>
      <c r="O50" s="548">
        <v>0</v>
      </c>
      <c r="P50" s="548">
        <v>273</v>
      </c>
      <c r="Q50" s="480">
        <f t="shared" si="7"/>
        <v>273</v>
      </c>
    </row>
    <row r="51" spans="1:17" ht="17.25" customHeight="1">
      <c r="A51" s="374" t="s">
        <v>490</v>
      </c>
      <c r="B51" s="548">
        <v>1</v>
      </c>
      <c r="C51" s="548">
        <v>3</v>
      </c>
      <c r="D51" s="548">
        <v>6</v>
      </c>
      <c r="E51" s="548">
        <v>0</v>
      </c>
      <c r="F51" s="548">
        <v>61</v>
      </c>
      <c r="G51" s="548">
        <v>0</v>
      </c>
      <c r="H51" s="471">
        <f t="shared" si="4"/>
        <v>61</v>
      </c>
      <c r="I51" s="548">
        <v>0</v>
      </c>
      <c r="J51" s="548">
        <v>0</v>
      </c>
      <c r="K51" s="480">
        <f t="shared" si="5"/>
        <v>0</v>
      </c>
      <c r="L51" s="548">
        <v>16</v>
      </c>
      <c r="M51" s="548">
        <v>0</v>
      </c>
      <c r="N51" s="480">
        <f t="shared" si="6"/>
        <v>16</v>
      </c>
      <c r="O51" s="548">
        <v>45</v>
      </c>
      <c r="P51" s="548">
        <v>0</v>
      </c>
      <c r="Q51" s="480">
        <f t="shared" si="7"/>
        <v>45</v>
      </c>
    </row>
    <row r="52" spans="1:17" ht="17.25" customHeight="1">
      <c r="A52" s="374" t="s">
        <v>491</v>
      </c>
      <c r="B52" s="548">
        <v>0</v>
      </c>
      <c r="C52" s="548">
        <v>0</v>
      </c>
      <c r="D52" s="548">
        <v>1</v>
      </c>
      <c r="E52" s="548">
        <v>0</v>
      </c>
      <c r="F52" s="548">
        <v>18</v>
      </c>
      <c r="G52" s="548">
        <v>0</v>
      </c>
      <c r="H52" s="471">
        <f t="shared" si="4"/>
        <v>18</v>
      </c>
      <c r="I52" s="548">
        <v>0</v>
      </c>
      <c r="J52" s="548">
        <v>0</v>
      </c>
      <c r="K52" s="480">
        <f t="shared" si="5"/>
        <v>0</v>
      </c>
      <c r="L52" s="548">
        <v>0</v>
      </c>
      <c r="M52" s="548">
        <v>0</v>
      </c>
      <c r="N52" s="480">
        <f t="shared" si="6"/>
        <v>0</v>
      </c>
      <c r="O52" s="548">
        <v>18</v>
      </c>
      <c r="P52" s="548">
        <v>0</v>
      </c>
      <c r="Q52" s="480">
        <f t="shared" si="7"/>
        <v>18</v>
      </c>
    </row>
    <row r="53" spans="1:17" ht="17.25" customHeight="1">
      <c r="A53" s="374" t="s">
        <v>492</v>
      </c>
      <c r="B53" s="548">
        <v>4</v>
      </c>
      <c r="C53" s="548">
        <v>0</v>
      </c>
      <c r="D53" s="548">
        <v>0</v>
      </c>
      <c r="E53" s="548">
        <v>0</v>
      </c>
      <c r="F53" s="548">
        <v>25</v>
      </c>
      <c r="G53" s="548">
        <v>20</v>
      </c>
      <c r="H53" s="471">
        <f t="shared" si="4"/>
        <v>45</v>
      </c>
      <c r="I53" s="548">
        <v>0</v>
      </c>
      <c r="J53" s="548">
        <v>0</v>
      </c>
      <c r="K53" s="480">
        <f t="shared" si="5"/>
        <v>0</v>
      </c>
      <c r="L53" s="548">
        <v>0</v>
      </c>
      <c r="M53" s="548">
        <v>0</v>
      </c>
      <c r="N53" s="480">
        <f t="shared" si="6"/>
        <v>0</v>
      </c>
      <c r="O53" s="548">
        <v>25</v>
      </c>
      <c r="P53" s="548">
        <v>20</v>
      </c>
      <c r="Q53" s="480">
        <f t="shared" si="7"/>
        <v>45</v>
      </c>
    </row>
    <row r="54" spans="1:17" ht="29.25" customHeight="1">
      <c r="A54" s="374" t="s">
        <v>493</v>
      </c>
      <c r="B54" s="548">
        <v>1</v>
      </c>
      <c r="C54" s="548">
        <v>0</v>
      </c>
      <c r="D54" s="548">
        <v>0</v>
      </c>
      <c r="E54" s="548">
        <v>0</v>
      </c>
      <c r="F54" s="548">
        <v>22</v>
      </c>
      <c r="G54" s="548">
        <v>1</v>
      </c>
      <c r="H54" s="471">
        <f t="shared" si="4"/>
        <v>23</v>
      </c>
      <c r="I54" s="548">
        <v>0</v>
      </c>
      <c r="J54" s="548">
        <v>0</v>
      </c>
      <c r="K54" s="480">
        <f t="shared" si="5"/>
        <v>0</v>
      </c>
      <c r="L54" s="548">
        <v>0</v>
      </c>
      <c r="M54" s="548">
        <v>0</v>
      </c>
      <c r="N54" s="480">
        <f t="shared" si="6"/>
        <v>0</v>
      </c>
      <c r="O54" s="548">
        <v>22</v>
      </c>
      <c r="P54" s="548">
        <v>1</v>
      </c>
      <c r="Q54" s="480">
        <f t="shared" si="7"/>
        <v>23</v>
      </c>
    </row>
    <row r="55" spans="1:17" ht="17.25" customHeight="1">
      <c r="A55" s="374" t="s">
        <v>494</v>
      </c>
      <c r="B55" s="548">
        <v>1</v>
      </c>
      <c r="C55" s="548">
        <v>0</v>
      </c>
      <c r="D55" s="548">
        <v>0</v>
      </c>
      <c r="E55" s="548">
        <v>0</v>
      </c>
      <c r="F55" s="548">
        <v>15</v>
      </c>
      <c r="G55" s="548">
        <v>4</v>
      </c>
      <c r="H55" s="471">
        <f t="shared" si="4"/>
        <v>19</v>
      </c>
      <c r="I55" s="548">
        <v>0</v>
      </c>
      <c r="J55" s="548">
        <v>0</v>
      </c>
      <c r="K55" s="480">
        <f t="shared" si="5"/>
        <v>0</v>
      </c>
      <c r="L55" s="548">
        <v>0</v>
      </c>
      <c r="M55" s="548">
        <v>0</v>
      </c>
      <c r="N55" s="480">
        <f t="shared" si="6"/>
        <v>0</v>
      </c>
      <c r="O55" s="548">
        <v>15</v>
      </c>
      <c r="P55" s="548">
        <v>4</v>
      </c>
      <c r="Q55" s="480">
        <f t="shared" si="7"/>
        <v>19</v>
      </c>
    </row>
    <row r="56" spans="1:17" ht="16.5" customHeight="1">
      <c r="A56" s="374" t="s">
        <v>495</v>
      </c>
      <c r="B56" s="548">
        <v>0</v>
      </c>
      <c r="C56" s="548">
        <v>1</v>
      </c>
      <c r="D56" s="548">
        <v>0</v>
      </c>
      <c r="E56" s="548">
        <v>0</v>
      </c>
      <c r="F56" s="548">
        <v>11</v>
      </c>
      <c r="G56" s="548">
        <v>0</v>
      </c>
      <c r="H56" s="471">
        <f t="shared" si="4"/>
        <v>11</v>
      </c>
      <c r="I56" s="548">
        <v>0</v>
      </c>
      <c r="J56" s="548">
        <v>0</v>
      </c>
      <c r="K56" s="480">
        <f t="shared" si="5"/>
        <v>0</v>
      </c>
      <c r="L56" s="548">
        <v>0</v>
      </c>
      <c r="M56" s="548">
        <v>0</v>
      </c>
      <c r="N56" s="480">
        <f t="shared" si="6"/>
        <v>0</v>
      </c>
      <c r="O56" s="548">
        <v>11</v>
      </c>
      <c r="P56" s="548">
        <v>0</v>
      </c>
      <c r="Q56" s="480">
        <f t="shared" si="7"/>
        <v>11</v>
      </c>
    </row>
    <row r="57" spans="1:17" ht="16.5" customHeight="1">
      <c r="A57" s="374" t="s">
        <v>496</v>
      </c>
      <c r="B57" s="548">
        <v>0</v>
      </c>
      <c r="C57" s="548">
        <v>1</v>
      </c>
      <c r="D57" s="548">
        <v>0</v>
      </c>
      <c r="E57" s="548">
        <v>0</v>
      </c>
      <c r="F57" s="548">
        <v>0</v>
      </c>
      <c r="G57" s="548">
        <v>5</v>
      </c>
      <c r="H57" s="471">
        <f t="shared" si="4"/>
        <v>5</v>
      </c>
      <c r="I57" s="548">
        <v>0</v>
      </c>
      <c r="J57" s="548">
        <v>0</v>
      </c>
      <c r="K57" s="480">
        <f t="shared" si="5"/>
        <v>0</v>
      </c>
      <c r="L57" s="548">
        <v>0</v>
      </c>
      <c r="M57" s="548">
        <v>0</v>
      </c>
      <c r="N57" s="480">
        <f t="shared" si="6"/>
        <v>0</v>
      </c>
      <c r="O57" s="548">
        <v>0</v>
      </c>
      <c r="P57" s="548">
        <v>5</v>
      </c>
      <c r="Q57" s="480">
        <f t="shared" si="7"/>
        <v>5</v>
      </c>
    </row>
    <row r="58" spans="1:17" ht="29.25" customHeight="1">
      <c r="A58" s="374" t="s">
        <v>497</v>
      </c>
      <c r="B58" s="548">
        <v>2</v>
      </c>
      <c r="C58" s="548">
        <v>0</v>
      </c>
      <c r="D58" s="548">
        <v>0</v>
      </c>
      <c r="E58" s="548">
        <v>0</v>
      </c>
      <c r="F58" s="548">
        <v>17</v>
      </c>
      <c r="G58" s="548">
        <v>2</v>
      </c>
      <c r="H58" s="471">
        <f t="shared" si="4"/>
        <v>19</v>
      </c>
      <c r="I58" s="548">
        <v>0</v>
      </c>
      <c r="J58" s="548">
        <v>0</v>
      </c>
      <c r="K58" s="480">
        <f t="shared" si="5"/>
        <v>0</v>
      </c>
      <c r="L58" s="548">
        <v>0</v>
      </c>
      <c r="M58" s="548">
        <v>0</v>
      </c>
      <c r="N58" s="480">
        <f t="shared" si="6"/>
        <v>0</v>
      </c>
      <c r="O58" s="548">
        <v>17</v>
      </c>
      <c r="P58" s="548">
        <v>2</v>
      </c>
      <c r="Q58" s="480">
        <f t="shared" si="7"/>
        <v>19</v>
      </c>
    </row>
    <row r="59" spans="1:17" ht="16.5" customHeight="1" thickBot="1">
      <c r="A59" s="557" t="s">
        <v>498</v>
      </c>
      <c r="B59" s="548">
        <v>1</v>
      </c>
      <c r="C59" s="548">
        <v>0</v>
      </c>
      <c r="D59" s="548">
        <v>0</v>
      </c>
      <c r="E59" s="548">
        <v>0</v>
      </c>
      <c r="F59" s="548">
        <v>5</v>
      </c>
      <c r="G59" s="548">
        <v>0</v>
      </c>
      <c r="H59" s="558">
        <f t="shared" si="4"/>
        <v>5</v>
      </c>
      <c r="I59" s="548">
        <v>0</v>
      </c>
      <c r="J59" s="548">
        <v>0</v>
      </c>
      <c r="K59" s="480">
        <f t="shared" si="5"/>
        <v>0</v>
      </c>
      <c r="L59" s="548">
        <v>0</v>
      </c>
      <c r="M59" s="548">
        <v>0</v>
      </c>
      <c r="N59" s="480">
        <f t="shared" si="6"/>
        <v>0</v>
      </c>
      <c r="O59" s="548">
        <v>5</v>
      </c>
      <c r="P59" s="548">
        <v>0</v>
      </c>
      <c r="Q59" s="480">
        <f t="shared" si="7"/>
        <v>5</v>
      </c>
    </row>
    <row r="60" spans="1:17" ht="16.5" customHeight="1" thickBot="1">
      <c r="A60" s="559" t="s">
        <v>23</v>
      </c>
      <c r="B60" s="560">
        <f t="shared" ref="B60:Q60" si="8">B59+B58+B57+B56+B55+B54+B53+B52+B51+B50+B49+B48+B47+B46+B45+B44+B43+B42+B41+B40+B39+B38+B37+B36+B35+B34+B33+B23+B22+B21+B20+B19+B18+B17+B16+B15+B14+B13+B12+B11+B10+B9+B8+B7+B6+B5</f>
        <v>767</v>
      </c>
      <c r="C60" s="560">
        <f t="shared" si="8"/>
        <v>434</v>
      </c>
      <c r="D60" s="560">
        <f t="shared" si="8"/>
        <v>95</v>
      </c>
      <c r="E60" s="560">
        <f t="shared" si="8"/>
        <v>2</v>
      </c>
      <c r="F60" s="560">
        <f t="shared" si="8"/>
        <v>12564</v>
      </c>
      <c r="G60" s="560">
        <f t="shared" si="8"/>
        <v>10514</v>
      </c>
      <c r="H60" s="560">
        <f t="shared" si="8"/>
        <v>23078</v>
      </c>
      <c r="I60" s="560">
        <f t="shared" si="8"/>
        <v>18</v>
      </c>
      <c r="J60" s="560">
        <f t="shared" si="8"/>
        <v>39</v>
      </c>
      <c r="K60" s="560">
        <f t="shared" si="8"/>
        <v>57</v>
      </c>
      <c r="L60" s="560">
        <f t="shared" si="8"/>
        <v>361</v>
      </c>
      <c r="M60" s="560">
        <f t="shared" si="8"/>
        <v>281</v>
      </c>
      <c r="N60" s="560">
        <f t="shared" si="8"/>
        <v>642</v>
      </c>
      <c r="O60" s="560">
        <f t="shared" si="8"/>
        <v>12185</v>
      </c>
      <c r="P60" s="560">
        <f t="shared" si="8"/>
        <v>10194</v>
      </c>
      <c r="Q60" s="560">
        <f t="shared" si="8"/>
        <v>22379</v>
      </c>
    </row>
    <row r="61" spans="1:17" ht="15.75" thickTop="1"/>
  </sheetData>
  <mergeCells count="13">
    <mergeCell ref="O31:Q31"/>
    <mergeCell ref="A1:Q1"/>
    <mergeCell ref="A3:A4"/>
    <mergeCell ref="B3:E3"/>
    <mergeCell ref="F3:H3"/>
    <mergeCell ref="I3:K3"/>
    <mergeCell ref="L3:N3"/>
    <mergeCell ref="O3:Q3"/>
    <mergeCell ref="A31:A32"/>
    <mergeCell ref="B31:E31"/>
    <mergeCell ref="F31:H31"/>
    <mergeCell ref="I31:K31"/>
    <mergeCell ref="L31:N31"/>
  </mergeCells>
  <printOptions horizontalCentered="1"/>
  <pageMargins left="0.5" right="0.5" top="1" bottom="1" header="0.5" footer="0.5"/>
  <pageSetup paperSize="9" scale="80" firstPageNumber="91" orientation="landscape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S43"/>
  <sheetViews>
    <sheetView rightToLeft="1" view="pageBreakPreview" zoomScale="75" zoomScaleSheetLayoutView="75" workbookViewId="0">
      <selection activeCell="R13" sqref="R13"/>
    </sheetView>
  </sheetViews>
  <sheetFormatPr defaultColWidth="9.140625" defaultRowHeight="15.75"/>
  <cols>
    <col min="1" max="1" width="27.140625" style="125" customWidth="1"/>
    <col min="2" max="2" width="11" style="125" customWidth="1"/>
    <col min="3" max="3" width="7.140625" style="125" customWidth="1"/>
    <col min="4" max="4" width="7.7109375" style="125" customWidth="1"/>
    <col min="5" max="5" width="7.5703125" style="125" customWidth="1"/>
    <col min="6" max="6" width="9.140625" style="125" customWidth="1"/>
    <col min="7" max="7" width="9.85546875" style="125" customWidth="1"/>
    <col min="8" max="8" width="10.140625" style="125" customWidth="1"/>
    <col min="9" max="13" width="7.5703125" style="125" customWidth="1"/>
    <col min="14" max="14" width="7.42578125" style="125" customWidth="1"/>
    <col min="15" max="16" width="10.140625" style="125" customWidth="1"/>
    <col min="17" max="17" width="12.140625" style="125" customWidth="1"/>
    <col min="18" max="16384" width="9.140625" style="125"/>
  </cols>
  <sheetData>
    <row r="1" spans="1:19" ht="25.5" customHeight="1">
      <c r="A1" s="858" t="s">
        <v>499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8"/>
      <c r="N1" s="858"/>
      <c r="O1" s="858"/>
      <c r="P1" s="858"/>
      <c r="Q1" s="858"/>
    </row>
    <row r="2" spans="1:19" ht="18.75" thickBot="1">
      <c r="A2" s="126" t="s">
        <v>500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9" s="127" customFormat="1" ht="24.75" customHeight="1" thickTop="1">
      <c r="A3" s="867" t="s">
        <v>174</v>
      </c>
      <c r="B3" s="741" t="s">
        <v>119</v>
      </c>
      <c r="C3" s="741"/>
      <c r="D3" s="741"/>
      <c r="E3" s="741"/>
      <c r="F3" s="742" t="s">
        <v>9</v>
      </c>
      <c r="G3" s="742"/>
      <c r="H3" s="742"/>
      <c r="I3" s="742" t="s">
        <v>120</v>
      </c>
      <c r="J3" s="742"/>
      <c r="K3" s="742"/>
      <c r="L3" s="742" t="s">
        <v>121</v>
      </c>
      <c r="M3" s="742"/>
      <c r="N3" s="742"/>
      <c r="O3" s="742" t="s">
        <v>122</v>
      </c>
      <c r="P3" s="742"/>
      <c r="Q3" s="742"/>
    </row>
    <row r="4" spans="1:19" s="127" customFormat="1" ht="48.75" customHeight="1" thickBot="1">
      <c r="A4" s="868"/>
      <c r="B4" s="128" t="s">
        <v>123</v>
      </c>
      <c r="C4" s="129" t="s">
        <v>124</v>
      </c>
      <c r="D4" s="129" t="s">
        <v>125</v>
      </c>
      <c r="E4" s="129" t="s">
        <v>126</v>
      </c>
      <c r="F4" s="130" t="s">
        <v>181</v>
      </c>
      <c r="G4" s="130" t="s">
        <v>313</v>
      </c>
      <c r="H4" s="130" t="s">
        <v>1</v>
      </c>
      <c r="I4" s="130" t="s">
        <v>181</v>
      </c>
      <c r="J4" s="130" t="s">
        <v>313</v>
      </c>
      <c r="K4" s="130" t="s">
        <v>1</v>
      </c>
      <c r="L4" s="130" t="s">
        <v>181</v>
      </c>
      <c r="M4" s="130" t="s">
        <v>313</v>
      </c>
      <c r="N4" s="130" t="s">
        <v>1</v>
      </c>
      <c r="O4" s="130" t="s">
        <v>181</v>
      </c>
      <c r="P4" s="130" t="s">
        <v>313</v>
      </c>
      <c r="Q4" s="130" t="s">
        <v>1</v>
      </c>
    </row>
    <row r="5" spans="1:19" s="127" customFormat="1" ht="21" customHeight="1">
      <c r="A5" s="541" t="s">
        <v>74</v>
      </c>
      <c r="B5" s="136">
        <v>331</v>
      </c>
      <c r="C5" s="136">
        <v>0</v>
      </c>
      <c r="D5" s="136">
        <v>0</v>
      </c>
      <c r="E5" s="136">
        <v>0</v>
      </c>
      <c r="F5" s="136">
        <v>4672</v>
      </c>
      <c r="G5" s="136">
        <v>1859</v>
      </c>
      <c r="H5" s="136">
        <f>SUM(F5:G5)</f>
        <v>6531</v>
      </c>
      <c r="I5" s="136">
        <v>0</v>
      </c>
      <c r="J5" s="136">
        <v>0</v>
      </c>
      <c r="K5" s="136">
        <f>SUM(I5:J5)</f>
        <v>0</v>
      </c>
      <c r="L5" s="136">
        <v>0</v>
      </c>
      <c r="M5" s="136">
        <v>0</v>
      </c>
      <c r="N5" s="136">
        <f>SUM(L5:M5)</f>
        <v>0</v>
      </c>
      <c r="O5" s="136">
        <v>4672</v>
      </c>
      <c r="P5" s="136">
        <v>1859</v>
      </c>
      <c r="Q5" s="136">
        <f>SUM(O5:P5)</f>
        <v>6531</v>
      </c>
    </row>
    <row r="6" spans="1:19" ht="21" customHeight="1">
      <c r="A6" s="339" t="s">
        <v>183</v>
      </c>
      <c r="B6" s="136">
        <v>2109</v>
      </c>
      <c r="C6" s="136">
        <v>1</v>
      </c>
      <c r="D6" s="136">
        <v>0</v>
      </c>
      <c r="E6" s="136">
        <v>2</v>
      </c>
      <c r="F6" s="136">
        <v>24801</v>
      </c>
      <c r="G6" s="136">
        <v>27965</v>
      </c>
      <c r="H6" s="136">
        <f t="shared" ref="H6:H40" si="0">SUM(F6:G6)</f>
        <v>52766</v>
      </c>
      <c r="I6" s="136">
        <v>0</v>
      </c>
      <c r="J6" s="136">
        <v>0</v>
      </c>
      <c r="K6" s="136">
        <f t="shared" ref="K6:K40" si="1">SUM(I6:J6)</f>
        <v>0</v>
      </c>
      <c r="L6" s="136">
        <v>0</v>
      </c>
      <c r="M6" s="136">
        <v>0</v>
      </c>
      <c r="N6" s="136">
        <f t="shared" ref="N6:N40" si="2">SUM(L6:M6)</f>
        <v>0</v>
      </c>
      <c r="O6" s="136">
        <v>24801</v>
      </c>
      <c r="P6" s="136">
        <v>27965</v>
      </c>
      <c r="Q6" s="136">
        <f t="shared" ref="Q6:Q40" si="3">SUM(O6:P6)</f>
        <v>52766</v>
      </c>
    </row>
    <row r="7" spans="1:19" ht="21" customHeight="1">
      <c r="A7" s="339" t="s">
        <v>71</v>
      </c>
      <c r="B7" s="136">
        <v>377</v>
      </c>
      <c r="C7" s="136">
        <v>23</v>
      </c>
      <c r="D7" s="136">
        <v>1</v>
      </c>
      <c r="E7" s="136">
        <v>0</v>
      </c>
      <c r="F7" s="136">
        <v>9168</v>
      </c>
      <c r="G7" s="136">
        <v>429</v>
      </c>
      <c r="H7" s="136">
        <f t="shared" si="0"/>
        <v>9597</v>
      </c>
      <c r="I7" s="136">
        <v>0</v>
      </c>
      <c r="J7" s="136">
        <v>0</v>
      </c>
      <c r="K7" s="136">
        <f t="shared" si="1"/>
        <v>0</v>
      </c>
      <c r="L7" s="136">
        <v>0</v>
      </c>
      <c r="M7" s="136">
        <v>0</v>
      </c>
      <c r="N7" s="136">
        <f t="shared" si="2"/>
        <v>0</v>
      </c>
      <c r="O7" s="136">
        <v>9168</v>
      </c>
      <c r="P7" s="136">
        <v>429</v>
      </c>
      <c r="Q7" s="136">
        <f t="shared" si="3"/>
        <v>9597</v>
      </c>
    </row>
    <row r="8" spans="1:19" ht="21" customHeight="1">
      <c r="A8" s="339" t="s">
        <v>78</v>
      </c>
      <c r="B8" s="136">
        <v>75</v>
      </c>
      <c r="C8" s="136">
        <v>3</v>
      </c>
      <c r="D8" s="136">
        <v>0</v>
      </c>
      <c r="E8" s="136">
        <v>0</v>
      </c>
      <c r="F8" s="136">
        <v>633</v>
      </c>
      <c r="G8" s="136">
        <v>803</v>
      </c>
      <c r="H8" s="136">
        <f t="shared" si="0"/>
        <v>1436</v>
      </c>
      <c r="I8" s="136">
        <v>0</v>
      </c>
      <c r="J8" s="136">
        <v>0</v>
      </c>
      <c r="K8" s="136">
        <f t="shared" si="1"/>
        <v>0</v>
      </c>
      <c r="L8" s="136">
        <v>0</v>
      </c>
      <c r="M8" s="136">
        <v>0</v>
      </c>
      <c r="N8" s="136">
        <f t="shared" si="2"/>
        <v>0</v>
      </c>
      <c r="O8" s="136">
        <v>633</v>
      </c>
      <c r="P8" s="136">
        <v>803</v>
      </c>
      <c r="Q8" s="136">
        <f t="shared" si="3"/>
        <v>1436</v>
      </c>
    </row>
    <row r="9" spans="1:19" ht="21" customHeight="1">
      <c r="A9" s="339" t="s">
        <v>83</v>
      </c>
      <c r="B9" s="136">
        <v>2116</v>
      </c>
      <c r="C9" s="136">
        <v>6</v>
      </c>
      <c r="D9" s="136">
        <v>1</v>
      </c>
      <c r="E9" s="136">
        <v>0</v>
      </c>
      <c r="F9" s="136">
        <v>27262</v>
      </c>
      <c r="G9" s="136">
        <v>39151</v>
      </c>
      <c r="H9" s="136">
        <f t="shared" si="0"/>
        <v>66413</v>
      </c>
      <c r="I9" s="136">
        <v>24</v>
      </c>
      <c r="J9" s="136">
        <v>26</v>
      </c>
      <c r="K9" s="136">
        <f t="shared" si="1"/>
        <v>50</v>
      </c>
      <c r="L9" s="136">
        <v>12</v>
      </c>
      <c r="M9" s="136">
        <v>72</v>
      </c>
      <c r="N9" s="136">
        <f t="shared" si="2"/>
        <v>84</v>
      </c>
      <c r="O9" s="136">
        <v>27226</v>
      </c>
      <c r="P9" s="136">
        <v>39053</v>
      </c>
      <c r="Q9" s="136">
        <f t="shared" si="3"/>
        <v>66279</v>
      </c>
      <c r="S9" s="143"/>
    </row>
    <row r="10" spans="1:19" ht="21" customHeight="1">
      <c r="A10" s="339" t="s">
        <v>446</v>
      </c>
      <c r="B10" s="136">
        <v>1196</v>
      </c>
      <c r="C10" s="136">
        <v>0</v>
      </c>
      <c r="D10" s="136">
        <v>0</v>
      </c>
      <c r="E10" s="136">
        <v>0</v>
      </c>
      <c r="F10" s="136">
        <v>6835</v>
      </c>
      <c r="G10" s="136">
        <v>3177</v>
      </c>
      <c r="H10" s="136">
        <f t="shared" si="0"/>
        <v>10012</v>
      </c>
      <c r="I10" s="136">
        <v>0</v>
      </c>
      <c r="J10" s="136">
        <v>0</v>
      </c>
      <c r="K10" s="136">
        <f t="shared" si="1"/>
        <v>0</v>
      </c>
      <c r="L10" s="136">
        <v>0</v>
      </c>
      <c r="M10" s="136">
        <v>0</v>
      </c>
      <c r="N10" s="136">
        <f t="shared" si="2"/>
        <v>0</v>
      </c>
      <c r="O10" s="136">
        <v>6835</v>
      </c>
      <c r="P10" s="136">
        <v>3177</v>
      </c>
      <c r="Q10" s="136">
        <f t="shared" si="3"/>
        <v>10012</v>
      </c>
    </row>
    <row r="11" spans="1:19" ht="21" customHeight="1">
      <c r="A11" s="339" t="s">
        <v>447</v>
      </c>
      <c r="B11" s="136">
        <v>2403</v>
      </c>
      <c r="C11" s="136">
        <v>44</v>
      </c>
      <c r="D11" s="136">
        <v>0</v>
      </c>
      <c r="E11" s="136">
        <v>0</v>
      </c>
      <c r="F11" s="136">
        <v>33627</v>
      </c>
      <c r="G11" s="136">
        <v>27454</v>
      </c>
      <c r="H11" s="136">
        <f t="shared" si="0"/>
        <v>61081</v>
      </c>
      <c r="I11" s="136">
        <v>62</v>
      </c>
      <c r="J11" s="136">
        <v>23</v>
      </c>
      <c r="K11" s="136">
        <f t="shared" si="1"/>
        <v>85</v>
      </c>
      <c r="L11" s="136">
        <v>11</v>
      </c>
      <c r="M11" s="136">
        <v>11</v>
      </c>
      <c r="N11" s="136">
        <f t="shared" si="2"/>
        <v>22</v>
      </c>
      <c r="O11" s="136">
        <v>33554</v>
      </c>
      <c r="P11" s="136">
        <v>27420</v>
      </c>
      <c r="Q11" s="136">
        <f t="shared" si="3"/>
        <v>60974</v>
      </c>
    </row>
    <row r="12" spans="1:19" ht="21" customHeight="1">
      <c r="A12" s="339" t="s">
        <v>56</v>
      </c>
      <c r="B12" s="136">
        <v>138</v>
      </c>
      <c r="C12" s="136">
        <v>87</v>
      </c>
      <c r="D12" s="136">
        <v>11</v>
      </c>
      <c r="E12" s="136">
        <v>0</v>
      </c>
      <c r="F12" s="136">
        <v>2315</v>
      </c>
      <c r="G12" s="136">
        <v>1885</v>
      </c>
      <c r="H12" s="136">
        <f t="shared" si="0"/>
        <v>4200</v>
      </c>
      <c r="I12" s="136">
        <v>19</v>
      </c>
      <c r="J12" s="136">
        <v>19</v>
      </c>
      <c r="K12" s="136">
        <f t="shared" si="1"/>
        <v>38</v>
      </c>
      <c r="L12" s="136">
        <v>23</v>
      </c>
      <c r="M12" s="136">
        <v>33</v>
      </c>
      <c r="N12" s="136">
        <f t="shared" si="2"/>
        <v>56</v>
      </c>
      <c r="O12" s="136">
        <v>2273</v>
      </c>
      <c r="P12" s="136">
        <v>1833</v>
      </c>
      <c r="Q12" s="136">
        <f t="shared" si="3"/>
        <v>4106</v>
      </c>
    </row>
    <row r="13" spans="1:19" ht="21" customHeight="1">
      <c r="A13" s="339" t="s">
        <v>68</v>
      </c>
      <c r="B13" s="136">
        <v>2108</v>
      </c>
      <c r="C13" s="136">
        <v>6</v>
      </c>
      <c r="D13" s="136">
        <v>17</v>
      </c>
      <c r="E13" s="136">
        <v>0</v>
      </c>
      <c r="F13" s="136">
        <v>35402</v>
      </c>
      <c r="G13" s="136">
        <v>5540</v>
      </c>
      <c r="H13" s="136">
        <f t="shared" si="0"/>
        <v>40942</v>
      </c>
      <c r="I13" s="136">
        <v>0</v>
      </c>
      <c r="J13" s="136">
        <v>0</v>
      </c>
      <c r="K13" s="136">
        <f t="shared" si="1"/>
        <v>0</v>
      </c>
      <c r="L13" s="136">
        <v>0</v>
      </c>
      <c r="M13" s="136">
        <v>0</v>
      </c>
      <c r="N13" s="136">
        <f t="shared" si="2"/>
        <v>0</v>
      </c>
      <c r="O13" s="136">
        <v>35402</v>
      </c>
      <c r="P13" s="136">
        <v>5540</v>
      </c>
      <c r="Q13" s="136">
        <f t="shared" si="3"/>
        <v>40942</v>
      </c>
    </row>
    <row r="14" spans="1:19" ht="27" customHeight="1">
      <c r="A14" s="339" t="s">
        <v>448</v>
      </c>
      <c r="B14" s="136">
        <v>1718</v>
      </c>
      <c r="C14" s="136">
        <v>4</v>
      </c>
      <c r="D14" s="136">
        <v>0</v>
      </c>
      <c r="E14" s="136">
        <v>0</v>
      </c>
      <c r="F14" s="136">
        <v>10908</v>
      </c>
      <c r="G14" s="136">
        <v>6247</v>
      </c>
      <c r="H14" s="136">
        <f>SUM(F14:G14)</f>
        <v>17155</v>
      </c>
      <c r="I14" s="136">
        <v>0</v>
      </c>
      <c r="J14" s="136">
        <v>0</v>
      </c>
      <c r="K14" s="136">
        <v>0</v>
      </c>
      <c r="L14" s="136">
        <v>0</v>
      </c>
      <c r="M14" s="136">
        <v>0</v>
      </c>
      <c r="N14" s="136">
        <v>0</v>
      </c>
      <c r="O14" s="136">
        <v>10908</v>
      </c>
      <c r="P14" s="136">
        <v>6247</v>
      </c>
      <c r="Q14" s="136">
        <v>17155</v>
      </c>
    </row>
    <row r="15" spans="1:19" ht="21" customHeight="1">
      <c r="A15" s="139" t="s">
        <v>105</v>
      </c>
      <c r="B15" s="136">
        <v>180</v>
      </c>
      <c r="C15" s="136">
        <v>47</v>
      </c>
      <c r="D15" s="136">
        <v>1</v>
      </c>
      <c r="E15" s="136">
        <v>1</v>
      </c>
      <c r="F15" s="136">
        <v>2491</v>
      </c>
      <c r="G15" s="136">
        <v>1676</v>
      </c>
      <c r="H15" s="136">
        <f t="shared" si="0"/>
        <v>4167</v>
      </c>
      <c r="I15" s="136">
        <v>4</v>
      </c>
      <c r="J15" s="136">
        <v>6</v>
      </c>
      <c r="K15" s="136">
        <f t="shared" si="1"/>
        <v>10</v>
      </c>
      <c r="L15" s="136">
        <v>55</v>
      </c>
      <c r="M15" s="136">
        <v>72</v>
      </c>
      <c r="N15" s="136">
        <f t="shared" si="2"/>
        <v>127</v>
      </c>
      <c r="O15" s="136">
        <v>2432</v>
      </c>
      <c r="P15" s="136">
        <v>1598</v>
      </c>
      <c r="Q15" s="136">
        <f t="shared" si="3"/>
        <v>4030</v>
      </c>
    </row>
    <row r="16" spans="1:19" ht="21" customHeight="1">
      <c r="A16" s="339" t="s">
        <v>88</v>
      </c>
      <c r="B16" s="136">
        <v>40</v>
      </c>
      <c r="C16" s="136">
        <v>1</v>
      </c>
      <c r="D16" s="136">
        <v>0</v>
      </c>
      <c r="E16" s="136">
        <v>0</v>
      </c>
      <c r="F16" s="136">
        <v>658</v>
      </c>
      <c r="G16" s="136">
        <v>256</v>
      </c>
      <c r="H16" s="136">
        <f t="shared" si="0"/>
        <v>914</v>
      </c>
      <c r="I16" s="136">
        <v>0</v>
      </c>
      <c r="J16" s="136">
        <v>0</v>
      </c>
      <c r="K16" s="136">
        <f t="shared" si="1"/>
        <v>0</v>
      </c>
      <c r="L16" s="136">
        <v>51</v>
      </c>
      <c r="M16" s="136">
        <v>24</v>
      </c>
      <c r="N16" s="136">
        <f t="shared" si="2"/>
        <v>75</v>
      </c>
      <c r="O16" s="136">
        <v>607</v>
      </c>
      <c r="P16" s="136">
        <v>232</v>
      </c>
      <c r="Q16" s="136">
        <f t="shared" si="3"/>
        <v>839</v>
      </c>
    </row>
    <row r="17" spans="1:17" ht="21" customHeight="1">
      <c r="A17" s="339" t="s">
        <v>449</v>
      </c>
      <c r="B17" s="136">
        <v>620</v>
      </c>
      <c r="C17" s="136">
        <v>0</v>
      </c>
      <c r="D17" s="136">
        <v>0</v>
      </c>
      <c r="E17" s="136">
        <v>130</v>
      </c>
      <c r="F17" s="136">
        <v>15369</v>
      </c>
      <c r="G17" s="136">
        <v>3809</v>
      </c>
      <c r="H17" s="136">
        <f t="shared" si="0"/>
        <v>19178</v>
      </c>
      <c r="I17" s="136">
        <v>0</v>
      </c>
      <c r="J17" s="136">
        <v>0</v>
      </c>
      <c r="K17" s="136">
        <f t="shared" si="1"/>
        <v>0</v>
      </c>
      <c r="L17" s="136">
        <v>0</v>
      </c>
      <c r="M17" s="136">
        <v>0</v>
      </c>
      <c r="N17" s="136">
        <f t="shared" si="2"/>
        <v>0</v>
      </c>
      <c r="O17" s="136">
        <v>15369</v>
      </c>
      <c r="P17" s="136">
        <v>3809</v>
      </c>
      <c r="Q17" s="136">
        <f t="shared" si="3"/>
        <v>19178</v>
      </c>
    </row>
    <row r="18" spans="1:17" ht="21" customHeight="1">
      <c r="A18" s="339" t="s">
        <v>450</v>
      </c>
      <c r="B18" s="136">
        <v>22</v>
      </c>
      <c r="C18" s="136">
        <v>1</v>
      </c>
      <c r="D18" s="136">
        <v>0</v>
      </c>
      <c r="E18" s="136">
        <v>0</v>
      </c>
      <c r="F18" s="136">
        <v>191</v>
      </c>
      <c r="G18" s="136">
        <v>74</v>
      </c>
      <c r="H18" s="136">
        <f t="shared" si="0"/>
        <v>265</v>
      </c>
      <c r="I18" s="136">
        <v>0</v>
      </c>
      <c r="J18" s="136">
        <v>0</v>
      </c>
      <c r="K18" s="136">
        <f t="shared" si="1"/>
        <v>0</v>
      </c>
      <c r="L18" s="136">
        <v>0</v>
      </c>
      <c r="M18" s="136">
        <v>0</v>
      </c>
      <c r="N18" s="136">
        <f t="shared" si="2"/>
        <v>0</v>
      </c>
      <c r="O18" s="136">
        <v>191</v>
      </c>
      <c r="P18" s="136">
        <v>74</v>
      </c>
      <c r="Q18" s="136">
        <f t="shared" si="3"/>
        <v>265</v>
      </c>
    </row>
    <row r="19" spans="1:17" ht="21" customHeight="1">
      <c r="A19" s="339" t="s">
        <v>73</v>
      </c>
      <c r="B19" s="136">
        <v>73</v>
      </c>
      <c r="C19" s="136">
        <v>0</v>
      </c>
      <c r="D19" s="136">
        <v>0</v>
      </c>
      <c r="E19" s="136">
        <v>0</v>
      </c>
      <c r="F19" s="136">
        <v>1235</v>
      </c>
      <c r="G19" s="136">
        <v>1124</v>
      </c>
      <c r="H19" s="136">
        <f t="shared" si="0"/>
        <v>2359</v>
      </c>
      <c r="I19" s="136">
        <v>0</v>
      </c>
      <c r="J19" s="136">
        <v>0</v>
      </c>
      <c r="K19" s="136">
        <f t="shared" si="1"/>
        <v>0</v>
      </c>
      <c r="L19" s="136">
        <v>0</v>
      </c>
      <c r="M19" s="136">
        <v>0</v>
      </c>
      <c r="N19" s="136">
        <f t="shared" si="2"/>
        <v>0</v>
      </c>
      <c r="O19" s="136">
        <v>1235</v>
      </c>
      <c r="P19" s="136">
        <v>1124</v>
      </c>
      <c r="Q19" s="136">
        <f t="shared" si="3"/>
        <v>2359</v>
      </c>
    </row>
    <row r="20" spans="1:17" ht="21" customHeight="1">
      <c r="A20" s="339" t="s">
        <v>501</v>
      </c>
      <c r="B20" s="136">
        <v>95</v>
      </c>
      <c r="C20" s="136">
        <v>19</v>
      </c>
      <c r="D20" s="136">
        <v>2</v>
      </c>
      <c r="E20" s="136">
        <v>0</v>
      </c>
      <c r="F20" s="136">
        <v>1116</v>
      </c>
      <c r="G20" s="136">
        <v>997</v>
      </c>
      <c r="H20" s="136">
        <f t="shared" si="0"/>
        <v>2113</v>
      </c>
      <c r="I20" s="136">
        <v>0</v>
      </c>
      <c r="J20" s="136">
        <v>0</v>
      </c>
      <c r="K20" s="136">
        <f t="shared" si="1"/>
        <v>0</v>
      </c>
      <c r="L20" s="136">
        <v>0</v>
      </c>
      <c r="M20" s="136">
        <v>0</v>
      </c>
      <c r="N20" s="136">
        <f t="shared" si="2"/>
        <v>0</v>
      </c>
      <c r="O20" s="136">
        <v>1116</v>
      </c>
      <c r="P20" s="136">
        <v>997</v>
      </c>
      <c r="Q20" s="136">
        <f t="shared" si="3"/>
        <v>2113</v>
      </c>
    </row>
    <row r="21" spans="1:17" ht="21" customHeight="1">
      <c r="A21" s="339" t="s">
        <v>502</v>
      </c>
      <c r="B21" s="136">
        <v>441</v>
      </c>
      <c r="C21" s="136">
        <v>19</v>
      </c>
      <c r="D21" s="136">
        <v>0</v>
      </c>
      <c r="E21" s="136">
        <v>0</v>
      </c>
      <c r="F21" s="136">
        <v>3338</v>
      </c>
      <c r="G21" s="136">
        <v>1548</v>
      </c>
      <c r="H21" s="136">
        <f t="shared" si="0"/>
        <v>4886</v>
      </c>
      <c r="I21" s="136">
        <v>0</v>
      </c>
      <c r="J21" s="136">
        <v>0</v>
      </c>
      <c r="K21" s="136">
        <f t="shared" si="1"/>
        <v>0</v>
      </c>
      <c r="L21" s="136">
        <v>0</v>
      </c>
      <c r="M21" s="136">
        <v>0</v>
      </c>
      <c r="N21" s="136">
        <f t="shared" si="2"/>
        <v>0</v>
      </c>
      <c r="O21" s="136">
        <v>3338</v>
      </c>
      <c r="P21" s="136">
        <v>1548</v>
      </c>
      <c r="Q21" s="136">
        <f t="shared" si="3"/>
        <v>4886</v>
      </c>
    </row>
    <row r="22" spans="1:17" ht="21" customHeight="1">
      <c r="A22" s="339" t="s">
        <v>503</v>
      </c>
      <c r="B22" s="136">
        <v>37</v>
      </c>
      <c r="C22" s="136">
        <v>0</v>
      </c>
      <c r="D22" s="136">
        <v>0</v>
      </c>
      <c r="E22" s="136">
        <v>0</v>
      </c>
      <c r="F22" s="136">
        <v>265</v>
      </c>
      <c r="G22" s="136">
        <v>305</v>
      </c>
      <c r="H22" s="136">
        <v>570</v>
      </c>
      <c r="I22" s="136">
        <v>0</v>
      </c>
      <c r="J22" s="136">
        <v>0</v>
      </c>
      <c r="K22" s="136">
        <f t="shared" si="1"/>
        <v>0</v>
      </c>
      <c r="L22" s="136">
        <v>0</v>
      </c>
      <c r="M22" s="136">
        <v>0</v>
      </c>
      <c r="N22" s="136">
        <f t="shared" si="2"/>
        <v>0</v>
      </c>
      <c r="O22" s="136">
        <v>265</v>
      </c>
      <c r="P22" s="136">
        <v>305</v>
      </c>
      <c r="Q22" s="136">
        <f t="shared" si="3"/>
        <v>570</v>
      </c>
    </row>
    <row r="23" spans="1:17" ht="21" customHeight="1">
      <c r="A23" s="339" t="s">
        <v>22</v>
      </c>
      <c r="B23" s="136">
        <v>10</v>
      </c>
      <c r="C23" s="136">
        <v>0</v>
      </c>
      <c r="D23" s="136">
        <v>0</v>
      </c>
      <c r="E23" s="136">
        <v>0</v>
      </c>
      <c r="F23" s="136">
        <v>171</v>
      </c>
      <c r="G23" s="136">
        <v>36</v>
      </c>
      <c r="H23" s="136">
        <f t="shared" si="0"/>
        <v>207</v>
      </c>
      <c r="I23" s="136">
        <v>0</v>
      </c>
      <c r="J23" s="136">
        <v>0</v>
      </c>
      <c r="K23" s="136">
        <f t="shared" si="1"/>
        <v>0</v>
      </c>
      <c r="L23" s="136">
        <v>0</v>
      </c>
      <c r="M23" s="136">
        <v>0</v>
      </c>
      <c r="N23" s="136">
        <f t="shared" si="2"/>
        <v>0</v>
      </c>
      <c r="O23" s="136">
        <v>171</v>
      </c>
      <c r="P23" s="136">
        <v>36</v>
      </c>
      <c r="Q23" s="136">
        <f t="shared" si="3"/>
        <v>207</v>
      </c>
    </row>
    <row r="24" spans="1:17" ht="21" customHeight="1">
      <c r="A24" s="339" t="s">
        <v>504</v>
      </c>
      <c r="B24" s="136">
        <v>156</v>
      </c>
      <c r="C24" s="136">
        <v>1</v>
      </c>
      <c r="D24" s="136">
        <v>0</v>
      </c>
      <c r="E24" s="136">
        <v>0</v>
      </c>
      <c r="F24" s="136">
        <v>2099</v>
      </c>
      <c r="G24" s="136">
        <v>725</v>
      </c>
      <c r="H24" s="136">
        <f t="shared" si="0"/>
        <v>2824</v>
      </c>
      <c r="I24" s="136">
        <v>0</v>
      </c>
      <c r="J24" s="136">
        <v>0</v>
      </c>
      <c r="K24" s="136">
        <f t="shared" si="1"/>
        <v>0</v>
      </c>
      <c r="L24" s="136">
        <v>0</v>
      </c>
      <c r="M24" s="136">
        <v>0</v>
      </c>
      <c r="N24" s="136">
        <f t="shared" si="2"/>
        <v>0</v>
      </c>
      <c r="O24" s="136">
        <v>2099</v>
      </c>
      <c r="P24" s="136">
        <v>725</v>
      </c>
      <c r="Q24" s="136">
        <f t="shared" si="3"/>
        <v>2824</v>
      </c>
    </row>
    <row r="25" spans="1:17" ht="21" customHeight="1">
      <c r="A25" s="339" t="s">
        <v>90</v>
      </c>
      <c r="B25" s="136">
        <v>17</v>
      </c>
      <c r="C25" s="136">
        <v>2</v>
      </c>
      <c r="D25" s="136">
        <v>0</v>
      </c>
      <c r="E25" s="136">
        <v>0</v>
      </c>
      <c r="F25" s="136">
        <v>190</v>
      </c>
      <c r="G25" s="136">
        <v>76</v>
      </c>
      <c r="H25" s="136">
        <f t="shared" si="0"/>
        <v>266</v>
      </c>
      <c r="I25" s="136">
        <v>0</v>
      </c>
      <c r="J25" s="136">
        <v>0</v>
      </c>
      <c r="K25" s="136">
        <f t="shared" si="1"/>
        <v>0</v>
      </c>
      <c r="L25" s="136">
        <v>0</v>
      </c>
      <c r="M25" s="136">
        <v>0</v>
      </c>
      <c r="N25" s="136">
        <f t="shared" si="2"/>
        <v>0</v>
      </c>
      <c r="O25" s="136">
        <v>190</v>
      </c>
      <c r="P25" s="136">
        <v>76</v>
      </c>
      <c r="Q25" s="136">
        <f t="shared" si="3"/>
        <v>266</v>
      </c>
    </row>
    <row r="26" spans="1:17" ht="21" customHeight="1">
      <c r="A26" s="339" t="s">
        <v>505</v>
      </c>
      <c r="B26" s="136">
        <v>181</v>
      </c>
      <c r="C26" s="136">
        <v>1</v>
      </c>
      <c r="D26" s="136">
        <v>0</v>
      </c>
      <c r="E26" s="136">
        <v>0</v>
      </c>
      <c r="F26" s="136">
        <v>2064</v>
      </c>
      <c r="G26" s="136">
        <v>3659</v>
      </c>
      <c r="H26" s="136">
        <f t="shared" si="0"/>
        <v>5723</v>
      </c>
      <c r="I26" s="136">
        <v>0</v>
      </c>
      <c r="J26" s="136">
        <v>0</v>
      </c>
      <c r="K26" s="136">
        <f t="shared" si="1"/>
        <v>0</v>
      </c>
      <c r="L26" s="136">
        <v>0</v>
      </c>
      <c r="M26" s="136">
        <v>0</v>
      </c>
      <c r="N26" s="136">
        <f t="shared" si="2"/>
        <v>0</v>
      </c>
      <c r="O26" s="136">
        <v>2064</v>
      </c>
      <c r="P26" s="136">
        <v>3659</v>
      </c>
      <c r="Q26" s="136">
        <f t="shared" si="3"/>
        <v>5723</v>
      </c>
    </row>
    <row r="27" spans="1:17" ht="21" customHeight="1" thickBot="1">
      <c r="A27" s="342" t="s">
        <v>66</v>
      </c>
      <c r="B27" s="562">
        <v>13</v>
      </c>
      <c r="C27" s="562">
        <v>0</v>
      </c>
      <c r="D27" s="562">
        <v>0</v>
      </c>
      <c r="E27" s="562">
        <v>0</v>
      </c>
      <c r="F27" s="562">
        <v>324</v>
      </c>
      <c r="G27" s="562">
        <v>37</v>
      </c>
      <c r="H27" s="562">
        <f t="shared" si="0"/>
        <v>361</v>
      </c>
      <c r="I27" s="562">
        <v>0</v>
      </c>
      <c r="J27" s="562">
        <v>0</v>
      </c>
      <c r="K27" s="562">
        <f t="shared" si="1"/>
        <v>0</v>
      </c>
      <c r="L27" s="562">
        <v>0</v>
      </c>
      <c r="M27" s="562">
        <v>0</v>
      </c>
      <c r="N27" s="562">
        <f t="shared" si="2"/>
        <v>0</v>
      </c>
      <c r="O27" s="562">
        <v>324</v>
      </c>
      <c r="P27" s="562">
        <v>37</v>
      </c>
      <c r="Q27" s="562">
        <f t="shared" si="3"/>
        <v>361</v>
      </c>
    </row>
    <row r="28" spans="1:17" ht="21" customHeight="1" thickTop="1">
      <c r="A28" s="456"/>
      <c r="B28" s="404"/>
      <c r="C28" s="404"/>
      <c r="D28" s="404"/>
      <c r="E28" s="404"/>
      <c r="F28" s="404"/>
      <c r="G28" s="404"/>
      <c r="H28" s="404"/>
      <c r="I28" s="404"/>
      <c r="J28" s="404"/>
      <c r="K28" s="404"/>
      <c r="L28" s="404"/>
      <c r="M28" s="404"/>
      <c r="N28" s="404"/>
      <c r="O28" s="404"/>
      <c r="P28" s="404"/>
      <c r="Q28" s="404"/>
    </row>
    <row r="29" spans="1:17" ht="21" customHeight="1">
      <c r="A29" s="456"/>
      <c r="B29" s="404"/>
      <c r="C29" s="404"/>
      <c r="D29" s="404"/>
      <c r="E29" s="404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</row>
    <row r="30" spans="1:17" ht="21" customHeight="1" thickBot="1">
      <c r="A30" s="126" t="s">
        <v>506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</row>
    <row r="31" spans="1:17" ht="21" customHeight="1" thickTop="1">
      <c r="A31" s="867" t="s">
        <v>174</v>
      </c>
      <c r="B31" s="741" t="s">
        <v>119</v>
      </c>
      <c r="C31" s="741"/>
      <c r="D31" s="741"/>
      <c r="E31" s="741"/>
      <c r="F31" s="742" t="s">
        <v>9</v>
      </c>
      <c r="G31" s="742"/>
      <c r="H31" s="742"/>
      <c r="I31" s="742" t="s">
        <v>120</v>
      </c>
      <c r="J31" s="742"/>
      <c r="K31" s="742"/>
      <c r="L31" s="742" t="s">
        <v>121</v>
      </c>
      <c r="M31" s="742"/>
      <c r="N31" s="742"/>
      <c r="O31" s="742" t="s">
        <v>122</v>
      </c>
      <c r="P31" s="742"/>
      <c r="Q31" s="742"/>
    </row>
    <row r="32" spans="1:17" ht="36" customHeight="1" thickBot="1">
      <c r="A32" s="868"/>
      <c r="B32" s="128" t="s">
        <v>123</v>
      </c>
      <c r="C32" s="129" t="s">
        <v>124</v>
      </c>
      <c r="D32" s="129" t="s">
        <v>125</v>
      </c>
      <c r="E32" s="129" t="s">
        <v>126</v>
      </c>
      <c r="F32" s="130" t="s">
        <v>181</v>
      </c>
      <c r="G32" s="130" t="s">
        <v>313</v>
      </c>
      <c r="H32" s="130" t="s">
        <v>1</v>
      </c>
      <c r="I32" s="130" t="s">
        <v>181</v>
      </c>
      <c r="J32" s="130" t="s">
        <v>313</v>
      </c>
      <c r="K32" s="130" t="s">
        <v>1</v>
      </c>
      <c r="L32" s="130" t="s">
        <v>181</v>
      </c>
      <c r="M32" s="130" t="s">
        <v>313</v>
      </c>
      <c r="N32" s="130" t="s">
        <v>1</v>
      </c>
      <c r="O32" s="130" t="s">
        <v>181</v>
      </c>
      <c r="P32" s="130" t="s">
        <v>313</v>
      </c>
      <c r="Q32" s="130" t="s">
        <v>1</v>
      </c>
    </row>
    <row r="33" spans="1:17" ht="29.25" customHeight="1">
      <c r="A33" s="339" t="s">
        <v>507</v>
      </c>
      <c r="B33" s="136">
        <v>448</v>
      </c>
      <c r="C33" s="136">
        <v>13</v>
      </c>
      <c r="D33" s="136">
        <v>0</v>
      </c>
      <c r="E33" s="136">
        <v>0</v>
      </c>
      <c r="F33" s="136">
        <v>4461</v>
      </c>
      <c r="G33" s="136">
        <v>3886</v>
      </c>
      <c r="H33" s="136">
        <f t="shared" si="0"/>
        <v>8347</v>
      </c>
      <c r="I33" s="136">
        <v>9</v>
      </c>
      <c r="J33" s="136">
        <v>4</v>
      </c>
      <c r="K33" s="136">
        <f t="shared" si="1"/>
        <v>13</v>
      </c>
      <c r="L33" s="136">
        <v>2</v>
      </c>
      <c r="M33" s="136">
        <v>0</v>
      </c>
      <c r="N33" s="136">
        <f t="shared" si="2"/>
        <v>2</v>
      </c>
      <c r="O33" s="136">
        <v>4450</v>
      </c>
      <c r="P33" s="136">
        <v>3882</v>
      </c>
      <c r="Q33" s="136">
        <f t="shared" si="3"/>
        <v>8332</v>
      </c>
    </row>
    <row r="34" spans="1:17" ht="29.25" customHeight="1">
      <c r="A34" s="339" t="s">
        <v>508</v>
      </c>
      <c r="B34" s="136">
        <v>118</v>
      </c>
      <c r="C34" s="136">
        <v>0</v>
      </c>
      <c r="D34" s="136">
        <v>0</v>
      </c>
      <c r="E34" s="136">
        <v>0</v>
      </c>
      <c r="F34" s="136">
        <v>882</v>
      </c>
      <c r="G34" s="136">
        <v>914</v>
      </c>
      <c r="H34" s="136">
        <f t="shared" si="0"/>
        <v>1796</v>
      </c>
      <c r="I34" s="136">
        <v>0</v>
      </c>
      <c r="J34" s="136">
        <v>0</v>
      </c>
      <c r="K34" s="136">
        <f t="shared" si="1"/>
        <v>0</v>
      </c>
      <c r="L34" s="136">
        <v>0</v>
      </c>
      <c r="M34" s="136">
        <v>0</v>
      </c>
      <c r="N34" s="136">
        <f t="shared" si="2"/>
        <v>0</v>
      </c>
      <c r="O34" s="136">
        <v>882</v>
      </c>
      <c r="P34" s="136">
        <v>914</v>
      </c>
      <c r="Q34" s="136">
        <f t="shared" si="3"/>
        <v>1796</v>
      </c>
    </row>
    <row r="35" spans="1:17" ht="29.25" customHeight="1">
      <c r="A35" s="339" t="s">
        <v>509</v>
      </c>
      <c r="B35" s="136">
        <v>12</v>
      </c>
      <c r="C35" s="136">
        <v>7</v>
      </c>
      <c r="D35" s="136">
        <v>0</v>
      </c>
      <c r="E35" s="136">
        <v>0</v>
      </c>
      <c r="F35" s="136">
        <v>250</v>
      </c>
      <c r="G35" s="136">
        <v>113</v>
      </c>
      <c r="H35" s="136">
        <v>363</v>
      </c>
      <c r="I35" s="136">
        <v>0</v>
      </c>
      <c r="J35" s="136">
        <v>0</v>
      </c>
      <c r="K35" s="136">
        <f t="shared" si="1"/>
        <v>0</v>
      </c>
      <c r="L35" s="136">
        <v>0</v>
      </c>
      <c r="M35" s="136">
        <v>0</v>
      </c>
      <c r="N35" s="136">
        <f t="shared" si="2"/>
        <v>0</v>
      </c>
      <c r="O35" s="136">
        <v>250</v>
      </c>
      <c r="P35" s="136">
        <v>113</v>
      </c>
      <c r="Q35" s="136">
        <f t="shared" si="3"/>
        <v>363</v>
      </c>
    </row>
    <row r="36" spans="1:17" ht="29.25" customHeight="1">
      <c r="A36" s="339" t="s">
        <v>510</v>
      </c>
      <c r="B36" s="136">
        <v>15</v>
      </c>
      <c r="C36" s="136">
        <v>0</v>
      </c>
      <c r="D36" s="136">
        <v>0</v>
      </c>
      <c r="E36" s="136">
        <v>0</v>
      </c>
      <c r="F36" s="136">
        <v>109</v>
      </c>
      <c r="G36" s="136">
        <v>79</v>
      </c>
      <c r="H36" s="136">
        <v>188</v>
      </c>
      <c r="I36" s="136">
        <v>0</v>
      </c>
      <c r="J36" s="136">
        <v>0</v>
      </c>
      <c r="K36" s="136">
        <f t="shared" si="1"/>
        <v>0</v>
      </c>
      <c r="L36" s="136">
        <v>0</v>
      </c>
      <c r="M36" s="136">
        <v>0</v>
      </c>
      <c r="N36" s="136">
        <f t="shared" si="2"/>
        <v>0</v>
      </c>
      <c r="O36" s="136">
        <v>109</v>
      </c>
      <c r="P36" s="136">
        <v>79</v>
      </c>
      <c r="Q36" s="136">
        <f t="shared" si="3"/>
        <v>188</v>
      </c>
    </row>
    <row r="37" spans="1:17" ht="29.25" customHeight="1">
      <c r="A37" s="339" t="s">
        <v>511</v>
      </c>
      <c r="B37" s="136">
        <v>45</v>
      </c>
      <c r="C37" s="136">
        <v>0</v>
      </c>
      <c r="D37" s="136">
        <v>0</v>
      </c>
      <c r="E37" s="136">
        <v>0</v>
      </c>
      <c r="F37" s="136">
        <v>861</v>
      </c>
      <c r="G37" s="136">
        <v>653</v>
      </c>
      <c r="H37" s="136">
        <f t="shared" si="0"/>
        <v>1514</v>
      </c>
      <c r="I37" s="136">
        <v>0</v>
      </c>
      <c r="J37" s="136">
        <v>0</v>
      </c>
      <c r="K37" s="136">
        <f t="shared" si="1"/>
        <v>0</v>
      </c>
      <c r="L37" s="136">
        <v>0</v>
      </c>
      <c r="M37" s="136">
        <v>0</v>
      </c>
      <c r="N37" s="136">
        <f t="shared" si="2"/>
        <v>0</v>
      </c>
      <c r="O37" s="136">
        <v>861</v>
      </c>
      <c r="P37" s="136">
        <v>653</v>
      </c>
      <c r="Q37" s="136">
        <f t="shared" si="3"/>
        <v>1514</v>
      </c>
    </row>
    <row r="38" spans="1:17" ht="29.25" customHeight="1">
      <c r="A38" s="339" t="s">
        <v>512</v>
      </c>
      <c r="B38" s="136">
        <v>157</v>
      </c>
      <c r="C38" s="136">
        <v>0</v>
      </c>
      <c r="D38" s="136">
        <v>0</v>
      </c>
      <c r="E38" s="136">
        <v>0</v>
      </c>
      <c r="F38" s="136">
        <v>2850</v>
      </c>
      <c r="G38" s="136">
        <v>1298</v>
      </c>
      <c r="H38" s="136">
        <f t="shared" si="0"/>
        <v>4148</v>
      </c>
      <c r="I38" s="136">
        <v>15</v>
      </c>
      <c r="J38" s="136">
        <v>2</v>
      </c>
      <c r="K38" s="136">
        <f t="shared" si="1"/>
        <v>17</v>
      </c>
      <c r="L38" s="136">
        <v>23</v>
      </c>
      <c r="M38" s="136">
        <v>11</v>
      </c>
      <c r="N38" s="136">
        <f t="shared" si="2"/>
        <v>34</v>
      </c>
      <c r="O38" s="136">
        <v>2812</v>
      </c>
      <c r="P38" s="136">
        <v>1285</v>
      </c>
      <c r="Q38" s="136">
        <f t="shared" si="3"/>
        <v>4097</v>
      </c>
    </row>
    <row r="39" spans="1:17" ht="29.25" customHeight="1">
      <c r="A39" s="339" t="s">
        <v>513</v>
      </c>
      <c r="B39" s="136">
        <v>188</v>
      </c>
      <c r="C39" s="136">
        <v>5</v>
      </c>
      <c r="D39" s="136">
        <v>0</v>
      </c>
      <c r="E39" s="136">
        <v>0</v>
      </c>
      <c r="F39" s="136">
        <v>2932</v>
      </c>
      <c r="G39" s="136">
        <v>2517</v>
      </c>
      <c r="H39" s="136">
        <f t="shared" si="0"/>
        <v>5449</v>
      </c>
      <c r="I39" s="136">
        <v>0</v>
      </c>
      <c r="J39" s="136">
        <v>0</v>
      </c>
      <c r="K39" s="136">
        <f t="shared" si="1"/>
        <v>0</v>
      </c>
      <c r="L39" s="136">
        <v>0</v>
      </c>
      <c r="M39" s="136">
        <v>0</v>
      </c>
      <c r="N39" s="136">
        <f t="shared" si="2"/>
        <v>0</v>
      </c>
      <c r="O39" s="136">
        <v>2932</v>
      </c>
      <c r="P39" s="136">
        <v>2517</v>
      </c>
      <c r="Q39" s="136">
        <f t="shared" si="3"/>
        <v>5449</v>
      </c>
    </row>
    <row r="40" spans="1:17" ht="29.25" customHeight="1" thickBot="1">
      <c r="A40" s="339" t="s">
        <v>514</v>
      </c>
      <c r="B40" s="136">
        <v>391</v>
      </c>
      <c r="C40" s="136">
        <v>2</v>
      </c>
      <c r="D40" s="136">
        <v>0</v>
      </c>
      <c r="E40" s="136">
        <v>0</v>
      </c>
      <c r="F40" s="136">
        <v>3641</v>
      </c>
      <c r="G40" s="136">
        <v>2710</v>
      </c>
      <c r="H40" s="136">
        <f t="shared" si="0"/>
        <v>6351</v>
      </c>
      <c r="I40" s="136">
        <v>63</v>
      </c>
      <c r="J40" s="136">
        <v>18</v>
      </c>
      <c r="K40" s="136">
        <f t="shared" si="1"/>
        <v>81</v>
      </c>
      <c r="L40" s="136">
        <v>33</v>
      </c>
      <c r="M40" s="136">
        <v>24</v>
      </c>
      <c r="N40" s="136">
        <f t="shared" si="2"/>
        <v>57</v>
      </c>
      <c r="O40" s="136">
        <v>3545</v>
      </c>
      <c r="P40" s="136">
        <v>2668</v>
      </c>
      <c r="Q40" s="136">
        <f t="shared" si="3"/>
        <v>6213</v>
      </c>
    </row>
    <row r="41" spans="1:17" ht="29.25" customHeight="1" thickBot="1">
      <c r="A41" s="157" t="s">
        <v>23</v>
      </c>
      <c r="B41" s="158">
        <f>SUM(B5:B40)</f>
        <v>15830</v>
      </c>
      <c r="C41" s="158">
        <f t="shared" ref="C41:Q41" si="4">SUM(C5:C40)</f>
        <v>292</v>
      </c>
      <c r="D41" s="158">
        <f t="shared" si="4"/>
        <v>33</v>
      </c>
      <c r="E41" s="158">
        <f t="shared" si="4"/>
        <v>133</v>
      </c>
      <c r="F41" s="158">
        <f t="shared" si="4"/>
        <v>201120</v>
      </c>
      <c r="G41" s="158">
        <f t="shared" si="4"/>
        <v>141002</v>
      </c>
      <c r="H41" s="158">
        <f t="shared" si="4"/>
        <v>342122</v>
      </c>
      <c r="I41" s="158">
        <f t="shared" si="4"/>
        <v>196</v>
      </c>
      <c r="J41" s="158">
        <f t="shared" si="4"/>
        <v>98</v>
      </c>
      <c r="K41" s="158">
        <f t="shared" si="4"/>
        <v>294</v>
      </c>
      <c r="L41" s="158">
        <f t="shared" si="4"/>
        <v>210</v>
      </c>
      <c r="M41" s="158">
        <f t="shared" si="4"/>
        <v>247</v>
      </c>
      <c r="N41" s="158">
        <f t="shared" si="4"/>
        <v>457</v>
      </c>
      <c r="O41" s="158">
        <f t="shared" si="4"/>
        <v>200714</v>
      </c>
      <c r="P41" s="158">
        <f t="shared" si="4"/>
        <v>140657</v>
      </c>
      <c r="Q41" s="158">
        <f t="shared" si="4"/>
        <v>341371</v>
      </c>
    </row>
    <row r="42" spans="1:17" ht="16.5" thickTop="1">
      <c r="A42" s="362"/>
    </row>
    <row r="43" spans="1:17">
      <c r="A43" s="362"/>
    </row>
  </sheetData>
  <mergeCells count="13">
    <mergeCell ref="O31:Q31"/>
    <mergeCell ref="A1:Q1"/>
    <mergeCell ref="A3:A4"/>
    <mergeCell ref="B3:E3"/>
    <mergeCell ref="F3:H3"/>
    <mergeCell ref="I3:K3"/>
    <mergeCell ref="L3:N3"/>
    <mergeCell ref="O3:Q3"/>
    <mergeCell ref="A31:A32"/>
    <mergeCell ref="B31:E31"/>
    <mergeCell ref="F31:H31"/>
    <mergeCell ref="I31:K31"/>
    <mergeCell ref="L31:N31"/>
  </mergeCells>
  <printOptions horizontalCentered="1"/>
  <pageMargins left="0.5" right="0.5" top="1" bottom="1" header="0.5" footer="0.5"/>
  <pageSetup paperSize="9" scale="75" orientation="landscape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Q26"/>
  <sheetViews>
    <sheetView rightToLeft="1" view="pageBreakPreview" zoomScale="90" zoomScaleSheetLayoutView="90" workbookViewId="0">
      <selection activeCell="R13" sqref="R13"/>
    </sheetView>
  </sheetViews>
  <sheetFormatPr defaultColWidth="9.140625" defaultRowHeight="15"/>
  <cols>
    <col min="1" max="1" width="15.42578125" style="561" customWidth="1"/>
    <col min="2" max="2" width="9" style="561" customWidth="1"/>
    <col min="3" max="3" width="8.5703125" style="561" customWidth="1"/>
    <col min="4" max="4" width="7.42578125" style="561" customWidth="1"/>
    <col min="5" max="5" width="8.140625" style="561" customWidth="1"/>
    <col min="6" max="7" width="10.42578125" style="561" customWidth="1"/>
    <col min="8" max="8" width="11.140625" style="561" customWidth="1"/>
    <col min="9" max="10" width="6" style="561" customWidth="1"/>
    <col min="11" max="11" width="6.42578125" style="561" customWidth="1"/>
    <col min="12" max="14" width="6.28515625" style="561" customWidth="1"/>
    <col min="15" max="16" width="10.42578125" style="561" customWidth="1"/>
    <col min="17" max="17" width="14.5703125" style="561" customWidth="1"/>
    <col min="18" max="16384" width="9.140625" style="561"/>
  </cols>
  <sheetData>
    <row r="1" spans="1:17" s="362" customFormat="1" ht="34.5" customHeight="1">
      <c r="A1" s="928" t="s">
        <v>515</v>
      </c>
      <c r="B1" s="928"/>
      <c r="C1" s="928"/>
      <c r="D1" s="928"/>
      <c r="E1" s="928"/>
      <c r="F1" s="928"/>
      <c r="G1" s="928"/>
      <c r="H1" s="928"/>
      <c r="I1" s="928"/>
      <c r="J1" s="928"/>
      <c r="K1" s="928"/>
      <c r="L1" s="928"/>
      <c r="M1" s="928"/>
      <c r="N1" s="928"/>
      <c r="O1" s="928"/>
      <c r="P1" s="928"/>
      <c r="Q1" s="928"/>
    </row>
    <row r="2" spans="1:17" s="362" customFormat="1" ht="19.5" customHeight="1" thickBot="1">
      <c r="A2" s="563" t="s">
        <v>516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563"/>
      <c r="Q2" s="563"/>
    </row>
    <row r="3" spans="1:17" s="127" customFormat="1" ht="21" customHeight="1" thickTop="1">
      <c r="A3" s="893" t="s">
        <v>362</v>
      </c>
      <c r="B3" s="741" t="s">
        <v>119</v>
      </c>
      <c r="C3" s="741"/>
      <c r="D3" s="741"/>
      <c r="E3" s="741"/>
      <c r="F3" s="742" t="s">
        <v>9</v>
      </c>
      <c r="G3" s="742"/>
      <c r="H3" s="742"/>
      <c r="I3" s="742" t="s">
        <v>120</v>
      </c>
      <c r="J3" s="742"/>
      <c r="K3" s="742"/>
      <c r="L3" s="742" t="s">
        <v>121</v>
      </c>
      <c r="M3" s="742"/>
      <c r="N3" s="742"/>
      <c r="O3" s="742" t="s">
        <v>122</v>
      </c>
      <c r="P3" s="742"/>
      <c r="Q3" s="742"/>
    </row>
    <row r="4" spans="1:17" s="127" customFormat="1" ht="43.5" customHeight="1" thickBot="1">
      <c r="A4" s="894"/>
      <c r="B4" s="128" t="s">
        <v>123</v>
      </c>
      <c r="C4" s="129" t="s">
        <v>124</v>
      </c>
      <c r="D4" s="129" t="s">
        <v>125</v>
      </c>
      <c r="E4" s="129" t="s">
        <v>126</v>
      </c>
      <c r="F4" s="130" t="s">
        <v>181</v>
      </c>
      <c r="G4" s="130" t="s">
        <v>313</v>
      </c>
      <c r="H4" s="130" t="s">
        <v>1</v>
      </c>
      <c r="I4" s="130" t="s">
        <v>181</v>
      </c>
      <c r="J4" s="130" t="s">
        <v>313</v>
      </c>
      <c r="K4" s="130" t="s">
        <v>1</v>
      </c>
      <c r="L4" s="130" t="s">
        <v>181</v>
      </c>
      <c r="M4" s="130" t="s">
        <v>313</v>
      </c>
      <c r="N4" s="130" t="s">
        <v>1</v>
      </c>
      <c r="O4" s="130" t="s">
        <v>181</v>
      </c>
      <c r="P4" s="130" t="s">
        <v>313</v>
      </c>
      <c r="Q4" s="130" t="s">
        <v>1</v>
      </c>
    </row>
    <row r="5" spans="1:17" s="319" customFormat="1" ht="22.5" customHeight="1">
      <c r="A5" s="290" t="s">
        <v>138</v>
      </c>
      <c r="B5" s="292">
        <v>2112</v>
      </c>
      <c r="C5" s="292">
        <v>8</v>
      </c>
      <c r="D5" s="292">
        <v>0</v>
      </c>
      <c r="E5" s="292">
        <v>0</v>
      </c>
      <c r="F5" s="299">
        <v>24458</v>
      </c>
      <c r="G5" s="299">
        <v>11705</v>
      </c>
      <c r="H5" s="292">
        <f>G5+F5</f>
        <v>36163</v>
      </c>
      <c r="I5" s="292">
        <v>48</v>
      </c>
      <c r="J5" s="292">
        <v>15</v>
      </c>
      <c r="K5" s="292">
        <f>J5+I5</f>
        <v>63</v>
      </c>
      <c r="L5" s="299">
        <v>24</v>
      </c>
      <c r="M5" s="299">
        <v>14</v>
      </c>
      <c r="N5" s="292">
        <f>M5+L5</f>
        <v>38</v>
      </c>
      <c r="O5" s="292">
        <f>F5-I5-L5</f>
        <v>24386</v>
      </c>
      <c r="P5" s="292">
        <f>G5-J5-M5</f>
        <v>11676</v>
      </c>
      <c r="Q5" s="292">
        <f>P5+O5</f>
        <v>36062</v>
      </c>
    </row>
    <row r="6" spans="1:17" s="319" customFormat="1" ht="22.5" customHeight="1">
      <c r="A6" s="294" t="s">
        <v>140</v>
      </c>
      <c r="B6" s="295">
        <v>956</v>
      </c>
      <c r="C6" s="295">
        <v>48</v>
      </c>
      <c r="D6" s="295">
        <v>19</v>
      </c>
      <c r="E6" s="295">
        <v>0</v>
      </c>
      <c r="F6" s="295">
        <v>14015</v>
      </c>
      <c r="G6" s="295">
        <v>13023</v>
      </c>
      <c r="H6" s="295">
        <f t="shared" ref="H6:H24" si="0">G6+F6</f>
        <v>27038</v>
      </c>
      <c r="I6" s="295">
        <v>42</v>
      </c>
      <c r="J6" s="295">
        <v>30</v>
      </c>
      <c r="K6" s="295">
        <f t="shared" ref="K6:K24" si="1">J6+I6</f>
        <v>72</v>
      </c>
      <c r="L6" s="295">
        <v>59</v>
      </c>
      <c r="M6" s="295">
        <v>71</v>
      </c>
      <c r="N6" s="295">
        <f t="shared" ref="N6:N24" si="2">M6+L6</f>
        <v>130</v>
      </c>
      <c r="O6" s="295">
        <f t="shared" ref="O6:P24" si="3">F6-I6-L6</f>
        <v>13914</v>
      </c>
      <c r="P6" s="295">
        <f t="shared" si="3"/>
        <v>12922</v>
      </c>
      <c r="Q6" s="295">
        <f t="shared" ref="Q6:Q24" si="4">P6+O6</f>
        <v>26836</v>
      </c>
    </row>
    <row r="7" spans="1:17" s="319" customFormat="1" ht="22.5" customHeight="1">
      <c r="A7" s="294" t="s">
        <v>141</v>
      </c>
      <c r="B7" s="295">
        <v>232</v>
      </c>
      <c r="C7" s="295">
        <v>0</v>
      </c>
      <c r="D7" s="295">
        <v>0</v>
      </c>
      <c r="E7" s="295">
        <v>0</v>
      </c>
      <c r="F7" s="295">
        <v>2853</v>
      </c>
      <c r="G7" s="295">
        <v>1969</v>
      </c>
      <c r="H7" s="295">
        <f t="shared" si="0"/>
        <v>4822</v>
      </c>
      <c r="I7" s="295">
        <v>0</v>
      </c>
      <c r="J7" s="295">
        <v>0</v>
      </c>
      <c r="K7" s="295">
        <f t="shared" si="1"/>
        <v>0</v>
      </c>
      <c r="L7" s="295">
        <v>0</v>
      </c>
      <c r="M7" s="295">
        <v>0</v>
      </c>
      <c r="N7" s="295">
        <f t="shared" si="2"/>
        <v>0</v>
      </c>
      <c r="O7" s="295">
        <f t="shared" si="3"/>
        <v>2853</v>
      </c>
      <c r="P7" s="295">
        <f t="shared" si="3"/>
        <v>1969</v>
      </c>
      <c r="Q7" s="295">
        <f t="shared" si="4"/>
        <v>4822</v>
      </c>
    </row>
    <row r="8" spans="1:17" s="319" customFormat="1" ht="22.5" customHeight="1">
      <c r="A8" s="294" t="s">
        <v>517</v>
      </c>
      <c r="B8" s="295">
        <v>29</v>
      </c>
      <c r="C8" s="295">
        <v>0</v>
      </c>
      <c r="D8" s="295">
        <v>0</v>
      </c>
      <c r="E8" s="295">
        <v>0</v>
      </c>
      <c r="F8" s="295">
        <v>471</v>
      </c>
      <c r="G8" s="295">
        <v>252</v>
      </c>
      <c r="H8" s="295">
        <f t="shared" si="0"/>
        <v>723</v>
      </c>
      <c r="I8" s="295">
        <v>0</v>
      </c>
      <c r="J8" s="295">
        <v>0</v>
      </c>
      <c r="K8" s="295">
        <f t="shared" si="1"/>
        <v>0</v>
      </c>
      <c r="L8" s="295">
        <v>0</v>
      </c>
      <c r="M8" s="295">
        <v>0</v>
      </c>
      <c r="N8" s="295">
        <f t="shared" si="2"/>
        <v>0</v>
      </c>
      <c r="O8" s="295">
        <f t="shared" si="3"/>
        <v>471</v>
      </c>
      <c r="P8" s="295">
        <f t="shared" si="3"/>
        <v>252</v>
      </c>
      <c r="Q8" s="295">
        <f t="shared" si="4"/>
        <v>723</v>
      </c>
    </row>
    <row r="9" spans="1:17" s="319" customFormat="1" ht="22.5" customHeight="1">
      <c r="A9" s="294" t="s">
        <v>388</v>
      </c>
      <c r="B9" s="295">
        <v>1373</v>
      </c>
      <c r="C9" s="295">
        <v>37</v>
      </c>
      <c r="D9" s="295">
        <v>6</v>
      </c>
      <c r="E9" s="295">
        <v>0</v>
      </c>
      <c r="F9" s="295">
        <v>17588</v>
      </c>
      <c r="G9" s="295">
        <v>18077</v>
      </c>
      <c r="H9" s="295">
        <f t="shared" si="0"/>
        <v>35665</v>
      </c>
      <c r="I9" s="295">
        <v>27</v>
      </c>
      <c r="J9" s="295">
        <v>7</v>
      </c>
      <c r="K9" s="295">
        <f t="shared" si="1"/>
        <v>34</v>
      </c>
      <c r="L9" s="295">
        <v>6</v>
      </c>
      <c r="M9" s="295">
        <v>15</v>
      </c>
      <c r="N9" s="295">
        <f t="shared" si="2"/>
        <v>21</v>
      </c>
      <c r="O9" s="295">
        <f t="shared" si="3"/>
        <v>17555</v>
      </c>
      <c r="P9" s="295">
        <f t="shared" si="3"/>
        <v>18055</v>
      </c>
      <c r="Q9" s="295">
        <f t="shared" si="4"/>
        <v>35610</v>
      </c>
    </row>
    <row r="10" spans="1:17" s="319" customFormat="1" ht="22.5" customHeight="1">
      <c r="A10" s="294" t="s">
        <v>518</v>
      </c>
      <c r="B10" s="295">
        <v>167</v>
      </c>
      <c r="C10" s="295">
        <v>2</v>
      </c>
      <c r="D10" s="295">
        <v>0</v>
      </c>
      <c r="E10" s="295">
        <v>0</v>
      </c>
      <c r="F10" s="295">
        <v>1046</v>
      </c>
      <c r="G10" s="295">
        <v>754</v>
      </c>
      <c r="H10" s="295">
        <f t="shared" si="0"/>
        <v>1800</v>
      </c>
      <c r="I10" s="295">
        <v>0</v>
      </c>
      <c r="J10" s="295">
        <v>0</v>
      </c>
      <c r="K10" s="295">
        <f t="shared" si="1"/>
        <v>0</v>
      </c>
      <c r="L10" s="295">
        <v>0</v>
      </c>
      <c r="M10" s="295">
        <v>0</v>
      </c>
      <c r="N10" s="295">
        <f t="shared" si="2"/>
        <v>0</v>
      </c>
      <c r="O10" s="295">
        <f t="shared" si="3"/>
        <v>1046</v>
      </c>
      <c r="P10" s="295">
        <f t="shared" si="3"/>
        <v>754</v>
      </c>
      <c r="Q10" s="295">
        <f t="shared" si="4"/>
        <v>1800</v>
      </c>
    </row>
    <row r="11" spans="1:17" s="319" customFormat="1" ht="22.5" customHeight="1">
      <c r="A11" s="294" t="s">
        <v>416</v>
      </c>
      <c r="B11" s="295">
        <v>93</v>
      </c>
      <c r="C11" s="295">
        <v>0</v>
      </c>
      <c r="D11" s="295">
        <v>0</v>
      </c>
      <c r="E11" s="295">
        <v>1</v>
      </c>
      <c r="F11" s="295">
        <v>767</v>
      </c>
      <c r="G11" s="295">
        <v>798</v>
      </c>
      <c r="H11" s="295">
        <f t="shared" si="0"/>
        <v>1565</v>
      </c>
      <c r="I11" s="295">
        <v>0</v>
      </c>
      <c r="J11" s="295">
        <v>0</v>
      </c>
      <c r="K11" s="295">
        <f t="shared" si="1"/>
        <v>0</v>
      </c>
      <c r="L11" s="295">
        <v>0</v>
      </c>
      <c r="M11" s="295">
        <v>0</v>
      </c>
      <c r="N11" s="295">
        <f t="shared" si="2"/>
        <v>0</v>
      </c>
      <c r="O11" s="295">
        <f t="shared" si="3"/>
        <v>767</v>
      </c>
      <c r="P11" s="295">
        <f t="shared" si="3"/>
        <v>798</v>
      </c>
      <c r="Q11" s="295">
        <f t="shared" si="4"/>
        <v>1565</v>
      </c>
    </row>
    <row r="12" spans="1:17" s="319" customFormat="1" ht="22.5" customHeight="1">
      <c r="A12" s="294" t="s">
        <v>519</v>
      </c>
      <c r="B12" s="295">
        <v>275</v>
      </c>
      <c r="C12" s="295">
        <v>4</v>
      </c>
      <c r="D12" s="295">
        <v>0</v>
      </c>
      <c r="E12" s="295">
        <v>130</v>
      </c>
      <c r="F12" s="295">
        <v>8279</v>
      </c>
      <c r="G12" s="295">
        <v>1668</v>
      </c>
      <c r="H12" s="295">
        <f t="shared" si="0"/>
        <v>9947</v>
      </c>
      <c r="I12" s="295">
        <v>0</v>
      </c>
      <c r="J12" s="295">
        <v>0</v>
      </c>
      <c r="K12" s="295">
        <f t="shared" si="1"/>
        <v>0</v>
      </c>
      <c r="L12" s="295">
        <v>0</v>
      </c>
      <c r="M12" s="295">
        <v>0</v>
      </c>
      <c r="N12" s="295">
        <f t="shared" si="2"/>
        <v>0</v>
      </c>
      <c r="O12" s="295">
        <f t="shared" si="3"/>
        <v>8279</v>
      </c>
      <c r="P12" s="295">
        <f t="shared" si="3"/>
        <v>1668</v>
      </c>
      <c r="Q12" s="295">
        <f t="shared" si="4"/>
        <v>9947</v>
      </c>
    </row>
    <row r="13" spans="1:17" s="319" customFormat="1" ht="22.5" customHeight="1">
      <c r="A13" s="294" t="s">
        <v>142</v>
      </c>
      <c r="B13" s="295">
        <v>674</v>
      </c>
      <c r="C13" s="295">
        <v>6</v>
      </c>
      <c r="D13" s="295">
        <v>0</v>
      </c>
      <c r="E13" s="295">
        <v>0</v>
      </c>
      <c r="F13" s="295">
        <v>4961</v>
      </c>
      <c r="G13" s="295">
        <v>3583</v>
      </c>
      <c r="H13" s="295">
        <f t="shared" si="0"/>
        <v>8544</v>
      </c>
      <c r="I13" s="295">
        <v>1</v>
      </c>
      <c r="J13" s="295">
        <v>0</v>
      </c>
      <c r="K13" s="295">
        <f t="shared" si="1"/>
        <v>1</v>
      </c>
      <c r="L13" s="295">
        <v>10</v>
      </c>
      <c r="M13" s="295">
        <v>6</v>
      </c>
      <c r="N13" s="295">
        <f t="shared" si="2"/>
        <v>16</v>
      </c>
      <c r="O13" s="295">
        <f t="shared" si="3"/>
        <v>4950</v>
      </c>
      <c r="P13" s="295">
        <f t="shared" si="3"/>
        <v>3577</v>
      </c>
      <c r="Q13" s="295">
        <f t="shared" si="4"/>
        <v>8527</v>
      </c>
    </row>
    <row r="14" spans="1:17" s="319" customFormat="1" ht="22.5" customHeight="1">
      <c r="A14" s="294" t="s">
        <v>520</v>
      </c>
      <c r="B14" s="295">
        <v>966</v>
      </c>
      <c r="C14" s="295">
        <v>1</v>
      </c>
      <c r="D14" s="295">
        <v>0</v>
      </c>
      <c r="E14" s="295">
        <v>0</v>
      </c>
      <c r="F14" s="295">
        <v>5102</v>
      </c>
      <c r="G14" s="295">
        <v>2267</v>
      </c>
      <c r="H14" s="295">
        <f t="shared" si="0"/>
        <v>7369</v>
      </c>
      <c r="I14" s="295">
        <v>11</v>
      </c>
      <c r="J14" s="295">
        <v>0</v>
      </c>
      <c r="K14" s="295">
        <f t="shared" si="1"/>
        <v>11</v>
      </c>
      <c r="L14" s="295">
        <v>9</v>
      </c>
      <c r="M14" s="295">
        <v>4</v>
      </c>
      <c r="N14" s="295">
        <f t="shared" si="2"/>
        <v>13</v>
      </c>
      <c r="O14" s="295">
        <f t="shared" si="3"/>
        <v>5082</v>
      </c>
      <c r="P14" s="295">
        <f t="shared" si="3"/>
        <v>2263</v>
      </c>
      <c r="Q14" s="295">
        <f t="shared" si="4"/>
        <v>7345</v>
      </c>
    </row>
    <row r="15" spans="1:17" s="319" customFormat="1" ht="22.5" customHeight="1">
      <c r="A15" s="294" t="s">
        <v>145</v>
      </c>
      <c r="B15" s="295">
        <v>18</v>
      </c>
      <c r="C15" s="295">
        <v>2</v>
      </c>
      <c r="D15" s="295">
        <v>0</v>
      </c>
      <c r="E15" s="295">
        <v>0</v>
      </c>
      <c r="F15" s="295">
        <v>286</v>
      </c>
      <c r="G15" s="295">
        <v>126</v>
      </c>
      <c r="H15" s="295">
        <f t="shared" si="0"/>
        <v>412</v>
      </c>
      <c r="I15" s="295">
        <v>0</v>
      </c>
      <c r="J15" s="295">
        <v>0</v>
      </c>
      <c r="K15" s="295">
        <f t="shared" si="1"/>
        <v>0</v>
      </c>
      <c r="L15" s="295">
        <v>0</v>
      </c>
      <c r="M15" s="295">
        <v>0</v>
      </c>
      <c r="N15" s="295">
        <f t="shared" si="2"/>
        <v>0</v>
      </c>
      <c r="O15" s="295">
        <f t="shared" si="3"/>
        <v>286</v>
      </c>
      <c r="P15" s="295">
        <f t="shared" si="3"/>
        <v>126</v>
      </c>
      <c r="Q15" s="295">
        <f t="shared" si="4"/>
        <v>412</v>
      </c>
    </row>
    <row r="16" spans="1:17" s="319" customFormat="1" ht="22.5" customHeight="1">
      <c r="A16" s="294" t="s">
        <v>147</v>
      </c>
      <c r="B16" s="295">
        <v>2601</v>
      </c>
      <c r="C16" s="295">
        <v>73</v>
      </c>
      <c r="D16" s="295">
        <v>0</v>
      </c>
      <c r="E16" s="295">
        <v>0</v>
      </c>
      <c r="F16" s="295">
        <v>32042</v>
      </c>
      <c r="G16" s="295">
        <v>20692</v>
      </c>
      <c r="H16" s="295">
        <f t="shared" si="0"/>
        <v>52734</v>
      </c>
      <c r="I16" s="295">
        <v>23</v>
      </c>
      <c r="J16" s="295">
        <v>12</v>
      </c>
      <c r="K16" s="295">
        <f t="shared" si="1"/>
        <v>35</v>
      </c>
      <c r="L16" s="295">
        <v>16</v>
      </c>
      <c r="M16" s="295">
        <v>9</v>
      </c>
      <c r="N16" s="295">
        <f t="shared" si="2"/>
        <v>25</v>
      </c>
      <c r="O16" s="295">
        <f t="shared" si="3"/>
        <v>32003</v>
      </c>
      <c r="P16" s="295">
        <f t="shared" si="3"/>
        <v>20671</v>
      </c>
      <c r="Q16" s="295">
        <f t="shared" si="4"/>
        <v>52674</v>
      </c>
    </row>
    <row r="17" spans="1:17" s="319" customFormat="1" ht="22.5" customHeight="1">
      <c r="A17" s="294" t="s">
        <v>146</v>
      </c>
      <c r="B17" s="295">
        <v>265</v>
      </c>
      <c r="C17" s="295">
        <v>0</v>
      </c>
      <c r="D17" s="295">
        <v>1</v>
      </c>
      <c r="E17" s="295">
        <v>0</v>
      </c>
      <c r="F17" s="295">
        <v>2345</v>
      </c>
      <c r="G17" s="295">
        <v>1803</v>
      </c>
      <c r="H17" s="295">
        <f t="shared" si="0"/>
        <v>4148</v>
      </c>
      <c r="I17" s="295">
        <v>10</v>
      </c>
      <c r="J17" s="295">
        <v>7</v>
      </c>
      <c r="K17" s="295">
        <f t="shared" si="1"/>
        <v>17</v>
      </c>
      <c r="L17" s="295">
        <v>7</v>
      </c>
      <c r="M17" s="295">
        <v>33</v>
      </c>
      <c r="N17" s="295">
        <f t="shared" si="2"/>
        <v>40</v>
      </c>
      <c r="O17" s="295">
        <f t="shared" si="3"/>
        <v>2328</v>
      </c>
      <c r="P17" s="295">
        <f t="shared" si="3"/>
        <v>1763</v>
      </c>
      <c r="Q17" s="295">
        <f t="shared" si="4"/>
        <v>4091</v>
      </c>
    </row>
    <row r="18" spans="1:17" s="319" customFormat="1" ht="22.5" customHeight="1">
      <c r="A18" s="294" t="s">
        <v>148</v>
      </c>
      <c r="B18" s="295">
        <v>186</v>
      </c>
      <c r="C18" s="295">
        <v>2</v>
      </c>
      <c r="D18" s="295">
        <v>0</v>
      </c>
      <c r="E18" s="295">
        <v>0</v>
      </c>
      <c r="F18" s="295">
        <v>8084</v>
      </c>
      <c r="G18" s="295">
        <v>167</v>
      </c>
      <c r="H18" s="295">
        <f t="shared" si="0"/>
        <v>8251</v>
      </c>
      <c r="I18" s="295">
        <v>0</v>
      </c>
      <c r="J18" s="295">
        <v>0</v>
      </c>
      <c r="K18" s="295">
        <f t="shared" si="1"/>
        <v>0</v>
      </c>
      <c r="L18" s="295">
        <v>0</v>
      </c>
      <c r="M18" s="295">
        <v>0</v>
      </c>
      <c r="N18" s="295">
        <f t="shared" si="2"/>
        <v>0</v>
      </c>
      <c r="O18" s="295">
        <f t="shared" si="3"/>
        <v>8084</v>
      </c>
      <c r="P18" s="295">
        <f t="shared" si="3"/>
        <v>167</v>
      </c>
      <c r="Q18" s="295">
        <f t="shared" si="4"/>
        <v>8251</v>
      </c>
    </row>
    <row r="19" spans="1:17" s="319" customFormat="1" ht="22.5" customHeight="1">
      <c r="A19" s="294" t="s">
        <v>143</v>
      </c>
      <c r="B19" s="295">
        <v>379</v>
      </c>
      <c r="C19" s="295">
        <v>19</v>
      </c>
      <c r="D19" s="295">
        <v>0</v>
      </c>
      <c r="E19" s="295">
        <v>0</v>
      </c>
      <c r="F19" s="295">
        <v>5556</v>
      </c>
      <c r="G19" s="295">
        <v>3799</v>
      </c>
      <c r="H19" s="295">
        <f t="shared" si="0"/>
        <v>9355</v>
      </c>
      <c r="I19" s="295">
        <v>6</v>
      </c>
      <c r="J19" s="295">
        <v>3</v>
      </c>
      <c r="K19" s="295">
        <f t="shared" si="1"/>
        <v>9</v>
      </c>
      <c r="L19" s="295">
        <v>4</v>
      </c>
      <c r="M19" s="295">
        <v>4</v>
      </c>
      <c r="N19" s="295">
        <f t="shared" si="2"/>
        <v>8</v>
      </c>
      <c r="O19" s="295">
        <f t="shared" si="3"/>
        <v>5546</v>
      </c>
      <c r="P19" s="295">
        <f t="shared" si="3"/>
        <v>3792</v>
      </c>
      <c r="Q19" s="295">
        <f t="shared" si="4"/>
        <v>9338</v>
      </c>
    </row>
    <row r="20" spans="1:17" s="319" customFormat="1" ht="22.5" customHeight="1">
      <c r="A20" s="294" t="s">
        <v>149</v>
      </c>
      <c r="B20" s="295">
        <v>2098</v>
      </c>
      <c r="C20" s="295">
        <v>78</v>
      </c>
      <c r="D20" s="295">
        <v>0</v>
      </c>
      <c r="E20" s="295">
        <v>0</v>
      </c>
      <c r="F20" s="295">
        <v>30040</v>
      </c>
      <c r="G20" s="295">
        <v>23399</v>
      </c>
      <c r="H20" s="295">
        <f t="shared" si="0"/>
        <v>53439</v>
      </c>
      <c r="I20" s="295">
        <v>15</v>
      </c>
      <c r="J20" s="295">
        <v>13</v>
      </c>
      <c r="K20" s="295">
        <f t="shared" si="1"/>
        <v>28</v>
      </c>
      <c r="L20" s="295">
        <v>53</v>
      </c>
      <c r="M20" s="295">
        <v>85</v>
      </c>
      <c r="N20" s="295">
        <f t="shared" si="2"/>
        <v>138</v>
      </c>
      <c r="O20" s="295">
        <f t="shared" si="3"/>
        <v>29972</v>
      </c>
      <c r="P20" s="295">
        <f t="shared" si="3"/>
        <v>23301</v>
      </c>
      <c r="Q20" s="295">
        <f t="shared" si="4"/>
        <v>53273</v>
      </c>
    </row>
    <row r="21" spans="1:17" s="319" customFormat="1" ht="22.5" customHeight="1">
      <c r="A21" s="294" t="s">
        <v>521</v>
      </c>
      <c r="B21" s="295">
        <v>857</v>
      </c>
      <c r="C21" s="295">
        <v>0</v>
      </c>
      <c r="D21" s="295">
        <v>0</v>
      </c>
      <c r="E21" s="295">
        <v>1</v>
      </c>
      <c r="F21" s="295">
        <v>6737</v>
      </c>
      <c r="G21" s="295">
        <v>8626</v>
      </c>
      <c r="H21" s="295">
        <f t="shared" si="0"/>
        <v>15363</v>
      </c>
      <c r="I21" s="295">
        <v>0</v>
      </c>
      <c r="J21" s="295">
        <v>0</v>
      </c>
      <c r="K21" s="295">
        <f t="shared" si="1"/>
        <v>0</v>
      </c>
      <c r="L21" s="295">
        <v>0</v>
      </c>
      <c r="M21" s="295">
        <v>0</v>
      </c>
      <c r="N21" s="295">
        <f t="shared" si="2"/>
        <v>0</v>
      </c>
      <c r="O21" s="295">
        <f t="shared" si="3"/>
        <v>6737</v>
      </c>
      <c r="P21" s="295">
        <f t="shared" si="3"/>
        <v>8626</v>
      </c>
      <c r="Q21" s="295">
        <f t="shared" si="4"/>
        <v>15363</v>
      </c>
    </row>
    <row r="22" spans="1:17" s="319" customFormat="1" ht="22.5" customHeight="1">
      <c r="A22" s="296" t="s">
        <v>522</v>
      </c>
      <c r="B22" s="295">
        <v>221</v>
      </c>
      <c r="C22" s="295">
        <v>0</v>
      </c>
      <c r="D22" s="295">
        <v>0</v>
      </c>
      <c r="E22" s="295">
        <v>0</v>
      </c>
      <c r="F22" s="295">
        <v>2517</v>
      </c>
      <c r="G22" s="295">
        <v>2815</v>
      </c>
      <c r="H22" s="295">
        <f t="shared" si="0"/>
        <v>5332</v>
      </c>
      <c r="I22" s="295">
        <v>0</v>
      </c>
      <c r="J22" s="295">
        <v>0</v>
      </c>
      <c r="K22" s="295">
        <f t="shared" si="1"/>
        <v>0</v>
      </c>
      <c r="L22" s="295">
        <v>0</v>
      </c>
      <c r="M22" s="295">
        <v>0</v>
      </c>
      <c r="N22" s="295">
        <f t="shared" si="2"/>
        <v>0</v>
      </c>
      <c r="O22" s="295">
        <f t="shared" si="3"/>
        <v>2517</v>
      </c>
      <c r="P22" s="295">
        <f t="shared" si="3"/>
        <v>2815</v>
      </c>
      <c r="Q22" s="295">
        <f t="shared" si="4"/>
        <v>5332</v>
      </c>
    </row>
    <row r="23" spans="1:17" s="319" customFormat="1" ht="22.5" customHeight="1">
      <c r="A23" s="294" t="s">
        <v>150</v>
      </c>
      <c r="B23" s="295">
        <v>2187</v>
      </c>
      <c r="C23" s="295">
        <v>12</v>
      </c>
      <c r="D23" s="295">
        <v>7</v>
      </c>
      <c r="E23" s="295">
        <v>1</v>
      </c>
      <c r="F23" s="295">
        <v>31714</v>
      </c>
      <c r="G23" s="295">
        <v>24411</v>
      </c>
      <c r="H23" s="295">
        <f t="shared" si="0"/>
        <v>56125</v>
      </c>
      <c r="I23" s="295">
        <v>13</v>
      </c>
      <c r="J23" s="295">
        <v>11</v>
      </c>
      <c r="K23" s="295">
        <f t="shared" si="1"/>
        <v>24</v>
      </c>
      <c r="L23" s="295">
        <v>22</v>
      </c>
      <c r="M23" s="295">
        <v>6</v>
      </c>
      <c r="N23" s="295">
        <f t="shared" si="2"/>
        <v>28</v>
      </c>
      <c r="O23" s="295">
        <f t="shared" si="3"/>
        <v>31679</v>
      </c>
      <c r="P23" s="295">
        <f t="shared" si="3"/>
        <v>24394</v>
      </c>
      <c r="Q23" s="295">
        <f t="shared" si="4"/>
        <v>56073</v>
      </c>
    </row>
    <row r="24" spans="1:17" s="319" customFormat="1" ht="22.5" customHeight="1" thickBot="1">
      <c r="A24" s="298" t="s">
        <v>523</v>
      </c>
      <c r="B24" s="299">
        <v>141</v>
      </c>
      <c r="C24" s="299">
        <v>0</v>
      </c>
      <c r="D24" s="299">
        <v>0</v>
      </c>
      <c r="E24" s="299">
        <v>0</v>
      </c>
      <c r="F24" s="299">
        <v>2259</v>
      </c>
      <c r="G24" s="299">
        <v>1068</v>
      </c>
      <c r="H24" s="299">
        <f t="shared" si="0"/>
        <v>3327</v>
      </c>
      <c r="I24" s="299">
        <v>0</v>
      </c>
      <c r="J24" s="299">
        <v>0</v>
      </c>
      <c r="K24" s="299">
        <f t="shared" si="1"/>
        <v>0</v>
      </c>
      <c r="L24" s="299">
        <v>0</v>
      </c>
      <c r="M24" s="299">
        <v>0</v>
      </c>
      <c r="N24" s="299">
        <f t="shared" si="2"/>
        <v>0</v>
      </c>
      <c r="O24" s="299">
        <f t="shared" si="3"/>
        <v>2259</v>
      </c>
      <c r="P24" s="299">
        <f t="shared" si="3"/>
        <v>1068</v>
      </c>
      <c r="Q24" s="299">
        <f t="shared" si="4"/>
        <v>3327</v>
      </c>
    </row>
    <row r="25" spans="1:17" s="319" customFormat="1" ht="22.5" customHeight="1" thickBot="1">
      <c r="A25" s="325" t="s">
        <v>23</v>
      </c>
      <c r="B25" s="326">
        <f>SUM(B5:B24)</f>
        <v>15830</v>
      </c>
      <c r="C25" s="326">
        <f t="shared" ref="C25:Q25" si="5">SUM(C5:C24)</f>
        <v>292</v>
      </c>
      <c r="D25" s="326">
        <f t="shared" si="5"/>
        <v>33</v>
      </c>
      <c r="E25" s="326">
        <f t="shared" si="5"/>
        <v>133</v>
      </c>
      <c r="F25" s="326">
        <f t="shared" si="5"/>
        <v>201120</v>
      </c>
      <c r="G25" s="326">
        <f t="shared" si="5"/>
        <v>141002</v>
      </c>
      <c r="H25" s="326">
        <f t="shared" si="5"/>
        <v>342122</v>
      </c>
      <c r="I25" s="326">
        <f t="shared" si="5"/>
        <v>196</v>
      </c>
      <c r="J25" s="326">
        <f t="shared" si="5"/>
        <v>98</v>
      </c>
      <c r="K25" s="326">
        <f t="shared" si="5"/>
        <v>294</v>
      </c>
      <c r="L25" s="326">
        <f t="shared" si="5"/>
        <v>210</v>
      </c>
      <c r="M25" s="326">
        <f t="shared" si="5"/>
        <v>247</v>
      </c>
      <c r="N25" s="326">
        <f t="shared" si="5"/>
        <v>457</v>
      </c>
      <c r="O25" s="326">
        <f t="shared" si="5"/>
        <v>200714</v>
      </c>
      <c r="P25" s="326">
        <f t="shared" si="5"/>
        <v>140657</v>
      </c>
      <c r="Q25" s="326">
        <f t="shared" si="5"/>
        <v>341371</v>
      </c>
    </row>
    <row r="26" spans="1:17" s="319" customFormat="1" ht="15.75" thickTop="1"/>
  </sheetData>
  <mergeCells count="7">
    <mergeCell ref="A1:Q1"/>
    <mergeCell ref="A3:A4"/>
    <mergeCell ref="B3:E3"/>
    <mergeCell ref="F3:H3"/>
    <mergeCell ref="I3:K3"/>
    <mergeCell ref="L3:N3"/>
    <mergeCell ref="O3:Q3"/>
  </mergeCells>
  <printOptions horizontalCentered="1"/>
  <pageMargins left="0.5" right="0.5" top="1" bottom="1" header="0.5" footer="0.5"/>
  <pageSetup paperSize="9" scale="76" orientation="landscape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R48"/>
  <sheetViews>
    <sheetView rightToLeft="1" view="pageBreakPreview" zoomScale="90" zoomScaleSheetLayoutView="90" workbookViewId="0">
      <selection activeCell="R13" sqref="R13"/>
    </sheetView>
  </sheetViews>
  <sheetFormatPr defaultColWidth="9.140625" defaultRowHeight="15"/>
  <cols>
    <col min="1" max="1" width="25.5703125" style="577" customWidth="1"/>
    <col min="2" max="16" width="10.85546875" style="329" customWidth="1"/>
    <col min="17" max="16384" width="9.140625" style="329"/>
  </cols>
  <sheetData>
    <row r="1" spans="1:16" ht="18">
      <c r="A1" s="945" t="s">
        <v>524</v>
      </c>
      <c r="B1" s="945"/>
      <c r="C1" s="945"/>
      <c r="D1" s="945"/>
      <c r="E1" s="945"/>
      <c r="F1" s="945"/>
      <c r="G1" s="945"/>
      <c r="H1" s="945"/>
      <c r="I1" s="945"/>
      <c r="J1" s="945"/>
      <c r="K1" s="945"/>
      <c r="L1" s="945"/>
      <c r="M1" s="945"/>
      <c r="N1" s="945"/>
      <c r="O1" s="945"/>
      <c r="P1" s="945"/>
    </row>
    <row r="2" spans="1:16" ht="18" customHeight="1" thickBot="1">
      <c r="A2" s="564" t="s">
        <v>525</v>
      </c>
      <c r="B2" s="565"/>
      <c r="C2" s="565"/>
      <c r="D2" s="56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</row>
    <row r="3" spans="1:16" ht="22.5" customHeight="1" thickTop="1">
      <c r="A3" s="977" t="s">
        <v>3</v>
      </c>
      <c r="B3" s="979" t="s">
        <v>186</v>
      </c>
      <c r="C3" s="979"/>
      <c r="D3" s="979" t="s">
        <v>187</v>
      </c>
      <c r="E3" s="979"/>
      <c r="F3" s="979" t="s">
        <v>188</v>
      </c>
      <c r="G3" s="979"/>
      <c r="H3" s="979" t="s">
        <v>189</v>
      </c>
      <c r="I3" s="979"/>
      <c r="J3" s="979" t="s">
        <v>190</v>
      </c>
      <c r="K3" s="979"/>
      <c r="L3" s="979" t="s">
        <v>150</v>
      </c>
      <c r="M3" s="979"/>
      <c r="N3" s="979" t="s">
        <v>23</v>
      </c>
      <c r="O3" s="979"/>
      <c r="P3" s="979"/>
    </row>
    <row r="4" spans="1:16" ht="22.5" customHeight="1" thickBot="1">
      <c r="A4" s="978"/>
      <c r="B4" s="566" t="s">
        <v>181</v>
      </c>
      <c r="C4" s="566" t="s">
        <v>313</v>
      </c>
      <c r="D4" s="566" t="s">
        <v>181</v>
      </c>
      <c r="E4" s="566" t="s">
        <v>313</v>
      </c>
      <c r="F4" s="566" t="s">
        <v>181</v>
      </c>
      <c r="G4" s="566" t="s">
        <v>313</v>
      </c>
      <c r="H4" s="566" t="s">
        <v>181</v>
      </c>
      <c r="I4" s="566" t="s">
        <v>313</v>
      </c>
      <c r="J4" s="566" t="s">
        <v>181</v>
      </c>
      <c r="K4" s="566" t="s">
        <v>313</v>
      </c>
      <c r="L4" s="566" t="s">
        <v>181</v>
      </c>
      <c r="M4" s="566" t="s">
        <v>313</v>
      </c>
      <c r="N4" s="567" t="s">
        <v>181</v>
      </c>
      <c r="O4" s="567" t="s">
        <v>313</v>
      </c>
      <c r="P4" s="567" t="s">
        <v>2</v>
      </c>
    </row>
    <row r="5" spans="1:16" ht="21" customHeight="1">
      <c r="A5" s="568" t="s">
        <v>73</v>
      </c>
      <c r="B5" s="292">
        <v>1</v>
      </c>
      <c r="C5" s="569">
        <v>2</v>
      </c>
      <c r="D5" s="569">
        <v>5</v>
      </c>
      <c r="E5" s="569">
        <v>0</v>
      </c>
      <c r="F5" s="569">
        <v>0</v>
      </c>
      <c r="G5" s="569">
        <v>0</v>
      </c>
      <c r="H5" s="569">
        <v>2</v>
      </c>
      <c r="I5" s="569">
        <v>2</v>
      </c>
      <c r="J5" s="292">
        <v>7</v>
      </c>
      <c r="K5" s="292">
        <v>2</v>
      </c>
      <c r="L5" s="292">
        <v>0</v>
      </c>
      <c r="M5" s="292">
        <v>0</v>
      </c>
      <c r="N5" s="292">
        <f>L5+J5+H5+F5+D5+B5</f>
        <v>15</v>
      </c>
      <c r="O5" s="292">
        <f t="shared" ref="O5:O33" si="0">M5+K5+I5+G5+E5+C5</f>
        <v>6</v>
      </c>
      <c r="P5" s="292">
        <f>SUM(N5:O5)</f>
        <v>21</v>
      </c>
    </row>
    <row r="6" spans="1:16" ht="21" customHeight="1">
      <c r="A6" s="570" t="s">
        <v>183</v>
      </c>
      <c r="B6" s="297">
        <v>42</v>
      </c>
      <c r="C6" s="571">
        <v>12</v>
      </c>
      <c r="D6" s="571">
        <v>95</v>
      </c>
      <c r="E6" s="571">
        <v>70</v>
      </c>
      <c r="F6" s="571">
        <v>16</v>
      </c>
      <c r="G6" s="571">
        <v>20</v>
      </c>
      <c r="H6" s="571">
        <v>24</v>
      </c>
      <c r="I6" s="571">
        <v>16</v>
      </c>
      <c r="J6" s="297">
        <v>51</v>
      </c>
      <c r="K6" s="297">
        <v>24</v>
      </c>
      <c r="L6" s="297">
        <v>2</v>
      </c>
      <c r="M6" s="297">
        <v>0</v>
      </c>
      <c r="N6" s="295">
        <f t="shared" ref="N6:N33" si="1">L6+J6+H6+F6+D6+B6</f>
        <v>230</v>
      </c>
      <c r="O6" s="295">
        <f t="shared" si="0"/>
        <v>142</v>
      </c>
      <c r="P6" s="295">
        <f t="shared" ref="P6:P33" si="2">SUM(N6:O6)</f>
        <v>372</v>
      </c>
    </row>
    <row r="7" spans="1:16" ht="21" customHeight="1">
      <c r="A7" s="570" t="s">
        <v>74</v>
      </c>
      <c r="B7" s="295">
        <v>1</v>
      </c>
      <c r="C7" s="572">
        <v>2</v>
      </c>
      <c r="D7" s="572">
        <v>69</v>
      </c>
      <c r="E7" s="572">
        <v>8</v>
      </c>
      <c r="F7" s="572">
        <v>0</v>
      </c>
      <c r="G7" s="572">
        <v>0</v>
      </c>
      <c r="H7" s="572">
        <v>5</v>
      </c>
      <c r="I7" s="572">
        <v>0</v>
      </c>
      <c r="J7" s="295">
        <v>4</v>
      </c>
      <c r="K7" s="295">
        <v>1</v>
      </c>
      <c r="L7" s="295">
        <v>0</v>
      </c>
      <c r="M7" s="295">
        <v>0</v>
      </c>
      <c r="N7" s="299">
        <f t="shared" si="1"/>
        <v>79</v>
      </c>
      <c r="O7" s="299">
        <f t="shared" si="0"/>
        <v>11</v>
      </c>
      <c r="P7" s="299">
        <f t="shared" si="2"/>
        <v>90</v>
      </c>
    </row>
    <row r="8" spans="1:16" ht="21" customHeight="1">
      <c r="A8" s="570" t="s">
        <v>75</v>
      </c>
      <c r="B8" s="295">
        <v>0</v>
      </c>
      <c r="C8" s="572">
        <v>0</v>
      </c>
      <c r="D8" s="572">
        <v>22</v>
      </c>
      <c r="E8" s="572">
        <v>7</v>
      </c>
      <c r="F8" s="572">
        <v>0</v>
      </c>
      <c r="G8" s="572">
        <v>0</v>
      </c>
      <c r="H8" s="572">
        <v>2</v>
      </c>
      <c r="I8" s="572">
        <v>1</v>
      </c>
      <c r="J8" s="295">
        <v>0</v>
      </c>
      <c r="K8" s="295">
        <v>1</v>
      </c>
      <c r="L8" s="295">
        <v>0</v>
      </c>
      <c r="M8" s="295">
        <v>0</v>
      </c>
      <c r="N8" s="295">
        <f t="shared" si="1"/>
        <v>24</v>
      </c>
      <c r="O8" s="295">
        <f t="shared" si="0"/>
        <v>9</v>
      </c>
      <c r="P8" s="295">
        <f t="shared" si="2"/>
        <v>33</v>
      </c>
    </row>
    <row r="9" spans="1:16" ht="21" customHeight="1">
      <c r="A9" s="570" t="s">
        <v>81</v>
      </c>
      <c r="B9" s="295">
        <v>2</v>
      </c>
      <c r="C9" s="572">
        <v>10</v>
      </c>
      <c r="D9" s="572">
        <v>65</v>
      </c>
      <c r="E9" s="572">
        <v>12</v>
      </c>
      <c r="F9" s="572">
        <v>2</v>
      </c>
      <c r="G9" s="572">
        <v>0</v>
      </c>
      <c r="H9" s="572">
        <v>40</v>
      </c>
      <c r="I9" s="572">
        <v>1</v>
      </c>
      <c r="J9" s="295">
        <v>37</v>
      </c>
      <c r="K9" s="295">
        <v>4</v>
      </c>
      <c r="L9" s="295">
        <v>1</v>
      </c>
      <c r="M9" s="295">
        <v>0</v>
      </c>
      <c r="N9" s="295">
        <f t="shared" si="1"/>
        <v>147</v>
      </c>
      <c r="O9" s="295">
        <f t="shared" si="0"/>
        <v>27</v>
      </c>
      <c r="P9" s="295">
        <f t="shared" si="2"/>
        <v>174</v>
      </c>
    </row>
    <row r="10" spans="1:16" ht="21" customHeight="1">
      <c r="A10" s="570" t="s">
        <v>71</v>
      </c>
      <c r="B10" s="295">
        <v>4</v>
      </c>
      <c r="C10" s="572">
        <v>5</v>
      </c>
      <c r="D10" s="572">
        <v>27</v>
      </c>
      <c r="E10" s="572">
        <v>6</v>
      </c>
      <c r="F10" s="572">
        <v>0</v>
      </c>
      <c r="G10" s="572">
        <v>0</v>
      </c>
      <c r="H10" s="572">
        <v>2</v>
      </c>
      <c r="I10" s="572">
        <v>1</v>
      </c>
      <c r="J10" s="295">
        <v>2</v>
      </c>
      <c r="K10" s="295">
        <v>2</v>
      </c>
      <c r="L10" s="295">
        <v>0</v>
      </c>
      <c r="M10" s="295">
        <v>0</v>
      </c>
      <c r="N10" s="295">
        <f t="shared" si="1"/>
        <v>35</v>
      </c>
      <c r="O10" s="295">
        <f t="shared" si="0"/>
        <v>14</v>
      </c>
      <c r="P10" s="295">
        <f t="shared" si="2"/>
        <v>49</v>
      </c>
    </row>
    <row r="11" spans="1:16" ht="21" customHeight="1">
      <c r="A11" s="570" t="s">
        <v>69</v>
      </c>
      <c r="B11" s="295">
        <v>0</v>
      </c>
      <c r="C11" s="572">
        <v>0</v>
      </c>
      <c r="D11" s="572">
        <v>16</v>
      </c>
      <c r="E11" s="572">
        <v>2</v>
      </c>
      <c r="F11" s="572">
        <v>0</v>
      </c>
      <c r="G11" s="572">
        <v>0</v>
      </c>
      <c r="H11" s="572">
        <v>3</v>
      </c>
      <c r="I11" s="572">
        <v>0</v>
      </c>
      <c r="J11" s="295">
        <v>0</v>
      </c>
      <c r="K11" s="295">
        <v>1</v>
      </c>
      <c r="L11" s="295">
        <v>0</v>
      </c>
      <c r="M11" s="295">
        <v>0</v>
      </c>
      <c r="N11" s="295">
        <f t="shared" si="1"/>
        <v>19</v>
      </c>
      <c r="O11" s="295">
        <f t="shared" si="0"/>
        <v>3</v>
      </c>
      <c r="P11" s="295">
        <f t="shared" si="2"/>
        <v>22</v>
      </c>
    </row>
    <row r="12" spans="1:16" ht="35.25" customHeight="1">
      <c r="A12" s="339" t="s">
        <v>526</v>
      </c>
      <c r="B12" s="295">
        <v>9</v>
      </c>
      <c r="C12" s="572">
        <v>5</v>
      </c>
      <c r="D12" s="572">
        <v>121</v>
      </c>
      <c r="E12" s="572">
        <v>37</v>
      </c>
      <c r="F12" s="572">
        <v>2</v>
      </c>
      <c r="G12" s="572">
        <v>2</v>
      </c>
      <c r="H12" s="572">
        <v>16</v>
      </c>
      <c r="I12" s="572">
        <v>7</v>
      </c>
      <c r="J12" s="295">
        <v>17</v>
      </c>
      <c r="K12" s="295">
        <v>12</v>
      </c>
      <c r="L12" s="295">
        <v>1</v>
      </c>
      <c r="M12" s="295">
        <v>1</v>
      </c>
      <c r="N12" s="295">
        <f t="shared" si="1"/>
        <v>166</v>
      </c>
      <c r="O12" s="295">
        <f t="shared" si="0"/>
        <v>64</v>
      </c>
      <c r="P12" s="295">
        <f t="shared" si="2"/>
        <v>230</v>
      </c>
    </row>
    <row r="13" spans="1:16" ht="21" customHeight="1">
      <c r="A13" s="570" t="s">
        <v>83</v>
      </c>
      <c r="B13" s="295">
        <v>10</v>
      </c>
      <c r="C13" s="572">
        <v>15</v>
      </c>
      <c r="D13" s="572">
        <v>410</v>
      </c>
      <c r="E13" s="572">
        <v>257</v>
      </c>
      <c r="F13" s="572">
        <v>0</v>
      </c>
      <c r="G13" s="572">
        <v>6</v>
      </c>
      <c r="H13" s="572">
        <v>25</v>
      </c>
      <c r="I13" s="572">
        <v>7</v>
      </c>
      <c r="J13" s="295">
        <v>16</v>
      </c>
      <c r="K13" s="295">
        <v>11</v>
      </c>
      <c r="L13" s="295">
        <v>0</v>
      </c>
      <c r="M13" s="295">
        <v>0</v>
      </c>
      <c r="N13" s="295">
        <f t="shared" si="1"/>
        <v>461</v>
      </c>
      <c r="O13" s="295">
        <f t="shared" si="0"/>
        <v>296</v>
      </c>
      <c r="P13" s="295">
        <f t="shared" si="2"/>
        <v>757</v>
      </c>
    </row>
    <row r="14" spans="1:16" ht="21" customHeight="1">
      <c r="A14" s="570" t="s">
        <v>78</v>
      </c>
      <c r="B14" s="295">
        <v>0</v>
      </c>
      <c r="C14" s="572">
        <v>0</v>
      </c>
      <c r="D14" s="572">
        <v>19</v>
      </c>
      <c r="E14" s="572">
        <v>20</v>
      </c>
      <c r="F14" s="572">
        <v>1</v>
      </c>
      <c r="G14" s="572">
        <v>1</v>
      </c>
      <c r="H14" s="572">
        <v>3</v>
      </c>
      <c r="I14" s="572">
        <v>9</v>
      </c>
      <c r="J14" s="295">
        <v>8</v>
      </c>
      <c r="K14" s="295">
        <v>4</v>
      </c>
      <c r="L14" s="295">
        <v>0</v>
      </c>
      <c r="M14" s="295">
        <v>0</v>
      </c>
      <c r="N14" s="295">
        <f t="shared" si="1"/>
        <v>31</v>
      </c>
      <c r="O14" s="295">
        <f t="shared" si="0"/>
        <v>34</v>
      </c>
      <c r="P14" s="295">
        <f t="shared" si="2"/>
        <v>65</v>
      </c>
    </row>
    <row r="15" spans="1:16" ht="18" customHeight="1">
      <c r="A15" s="570" t="s">
        <v>76</v>
      </c>
      <c r="B15" s="295">
        <v>0</v>
      </c>
      <c r="C15" s="572">
        <v>3</v>
      </c>
      <c r="D15" s="572">
        <v>50</v>
      </c>
      <c r="E15" s="572">
        <v>29</v>
      </c>
      <c r="F15" s="572">
        <v>7</v>
      </c>
      <c r="G15" s="572">
        <v>8</v>
      </c>
      <c r="H15" s="572">
        <v>11</v>
      </c>
      <c r="I15" s="572">
        <v>5</v>
      </c>
      <c r="J15" s="295">
        <v>4</v>
      </c>
      <c r="K15" s="295">
        <v>0</v>
      </c>
      <c r="L15" s="295">
        <v>0</v>
      </c>
      <c r="M15" s="295">
        <v>0</v>
      </c>
      <c r="N15" s="295">
        <f t="shared" si="1"/>
        <v>72</v>
      </c>
      <c r="O15" s="295">
        <f t="shared" si="0"/>
        <v>45</v>
      </c>
      <c r="P15" s="295">
        <f t="shared" si="2"/>
        <v>117</v>
      </c>
    </row>
    <row r="16" spans="1:16" ht="21" customHeight="1">
      <c r="A16" s="570" t="s">
        <v>96</v>
      </c>
      <c r="B16" s="295">
        <v>2</v>
      </c>
      <c r="C16" s="572">
        <v>0</v>
      </c>
      <c r="D16" s="572">
        <v>24</v>
      </c>
      <c r="E16" s="572">
        <v>13</v>
      </c>
      <c r="F16" s="572">
        <v>1</v>
      </c>
      <c r="G16" s="572">
        <v>1</v>
      </c>
      <c r="H16" s="572">
        <v>2</v>
      </c>
      <c r="I16" s="572">
        <v>3</v>
      </c>
      <c r="J16" s="295">
        <v>14</v>
      </c>
      <c r="K16" s="295">
        <v>5</v>
      </c>
      <c r="L16" s="295">
        <v>0</v>
      </c>
      <c r="M16" s="295">
        <v>0</v>
      </c>
      <c r="N16" s="295">
        <f t="shared" si="1"/>
        <v>43</v>
      </c>
      <c r="O16" s="295">
        <f t="shared" si="0"/>
        <v>22</v>
      </c>
      <c r="P16" s="295">
        <f t="shared" si="2"/>
        <v>65</v>
      </c>
    </row>
    <row r="17" spans="1:18" ht="21" customHeight="1">
      <c r="A17" s="573" t="s">
        <v>527</v>
      </c>
      <c r="B17" s="295">
        <v>0</v>
      </c>
      <c r="C17" s="572">
        <v>0</v>
      </c>
      <c r="D17" s="572">
        <v>6</v>
      </c>
      <c r="E17" s="572">
        <v>5</v>
      </c>
      <c r="F17" s="572">
        <v>1</v>
      </c>
      <c r="G17" s="572">
        <v>0</v>
      </c>
      <c r="H17" s="572">
        <v>1</v>
      </c>
      <c r="I17" s="572">
        <v>0</v>
      </c>
      <c r="J17" s="295">
        <v>6</v>
      </c>
      <c r="K17" s="295">
        <v>3</v>
      </c>
      <c r="L17" s="295">
        <v>0</v>
      </c>
      <c r="M17" s="295">
        <v>0</v>
      </c>
      <c r="N17" s="295">
        <f t="shared" si="1"/>
        <v>14</v>
      </c>
      <c r="O17" s="295">
        <f t="shared" si="0"/>
        <v>8</v>
      </c>
      <c r="P17" s="295">
        <f t="shared" si="2"/>
        <v>22</v>
      </c>
    </row>
    <row r="18" spans="1:18" ht="21" customHeight="1">
      <c r="A18" s="570" t="s">
        <v>528</v>
      </c>
      <c r="B18" s="295">
        <v>0</v>
      </c>
      <c r="C18" s="572">
        <v>0</v>
      </c>
      <c r="D18" s="572">
        <v>21</v>
      </c>
      <c r="E18" s="572">
        <v>10</v>
      </c>
      <c r="F18" s="572">
        <v>0</v>
      </c>
      <c r="G18" s="572">
        <v>1</v>
      </c>
      <c r="H18" s="572">
        <v>4</v>
      </c>
      <c r="I18" s="572">
        <v>4</v>
      </c>
      <c r="J18" s="295">
        <v>8</v>
      </c>
      <c r="K18" s="295">
        <v>2</v>
      </c>
      <c r="L18" s="295">
        <v>0</v>
      </c>
      <c r="M18" s="295">
        <v>0</v>
      </c>
      <c r="N18" s="295">
        <f t="shared" si="1"/>
        <v>33</v>
      </c>
      <c r="O18" s="295">
        <f t="shared" si="0"/>
        <v>17</v>
      </c>
      <c r="P18" s="295">
        <f t="shared" si="2"/>
        <v>50</v>
      </c>
    </row>
    <row r="19" spans="1:18" ht="16.5" customHeight="1">
      <c r="A19" s="570" t="s">
        <v>82</v>
      </c>
      <c r="B19" s="295">
        <v>15</v>
      </c>
      <c r="C19" s="572">
        <v>5</v>
      </c>
      <c r="D19" s="572">
        <v>57</v>
      </c>
      <c r="E19" s="572">
        <v>43</v>
      </c>
      <c r="F19" s="572">
        <v>8</v>
      </c>
      <c r="G19" s="572">
        <v>1</v>
      </c>
      <c r="H19" s="572">
        <v>281</v>
      </c>
      <c r="I19" s="572">
        <v>203</v>
      </c>
      <c r="J19" s="295">
        <v>596</v>
      </c>
      <c r="K19" s="295">
        <v>230</v>
      </c>
      <c r="L19" s="295">
        <v>0</v>
      </c>
      <c r="M19" s="295">
        <v>1</v>
      </c>
      <c r="N19" s="295">
        <f t="shared" si="1"/>
        <v>957</v>
      </c>
      <c r="O19" s="295">
        <f t="shared" si="0"/>
        <v>483</v>
      </c>
      <c r="P19" s="295">
        <f t="shared" si="2"/>
        <v>1440</v>
      </c>
      <c r="R19" s="338"/>
    </row>
    <row r="20" spans="1:18" ht="17.25" customHeight="1">
      <c r="A20" s="570" t="s">
        <v>80</v>
      </c>
      <c r="B20" s="295">
        <v>3</v>
      </c>
      <c r="C20" s="572">
        <v>0</v>
      </c>
      <c r="D20" s="572">
        <v>109</v>
      </c>
      <c r="E20" s="572">
        <v>15</v>
      </c>
      <c r="F20" s="572">
        <v>1</v>
      </c>
      <c r="G20" s="572">
        <v>0</v>
      </c>
      <c r="H20" s="572">
        <v>1</v>
      </c>
      <c r="I20" s="572">
        <v>0</v>
      </c>
      <c r="J20" s="295">
        <v>0</v>
      </c>
      <c r="K20" s="295">
        <v>0</v>
      </c>
      <c r="L20" s="295">
        <v>0</v>
      </c>
      <c r="M20" s="295">
        <v>0</v>
      </c>
      <c r="N20" s="295">
        <f t="shared" si="1"/>
        <v>114</v>
      </c>
      <c r="O20" s="295">
        <f t="shared" si="0"/>
        <v>15</v>
      </c>
      <c r="P20" s="295">
        <f t="shared" si="2"/>
        <v>129</v>
      </c>
    </row>
    <row r="21" spans="1:18" ht="18" customHeight="1">
      <c r="A21" s="574" t="s">
        <v>68</v>
      </c>
      <c r="B21" s="295">
        <v>44</v>
      </c>
      <c r="C21" s="572">
        <v>14</v>
      </c>
      <c r="D21" s="572">
        <v>320</v>
      </c>
      <c r="E21" s="572">
        <v>50</v>
      </c>
      <c r="F21" s="572">
        <v>8</v>
      </c>
      <c r="G21" s="572">
        <v>0</v>
      </c>
      <c r="H21" s="572">
        <v>11</v>
      </c>
      <c r="I21" s="572">
        <v>0</v>
      </c>
      <c r="J21" s="295">
        <v>5</v>
      </c>
      <c r="K21" s="295">
        <v>0</v>
      </c>
      <c r="L21" s="295">
        <v>0</v>
      </c>
      <c r="M21" s="295">
        <v>0</v>
      </c>
      <c r="N21" s="295">
        <f t="shared" si="1"/>
        <v>388</v>
      </c>
      <c r="O21" s="295">
        <f t="shared" si="0"/>
        <v>64</v>
      </c>
      <c r="P21" s="295">
        <f t="shared" si="2"/>
        <v>452</v>
      </c>
    </row>
    <row r="22" spans="1:18" ht="21" customHeight="1">
      <c r="A22" s="574" t="s">
        <v>177</v>
      </c>
      <c r="B22" s="295">
        <v>4</v>
      </c>
      <c r="C22" s="572">
        <v>2</v>
      </c>
      <c r="D22" s="572">
        <v>27</v>
      </c>
      <c r="E22" s="572">
        <v>4</v>
      </c>
      <c r="F22" s="572">
        <v>1</v>
      </c>
      <c r="G22" s="572">
        <v>1</v>
      </c>
      <c r="H22" s="572">
        <v>2</v>
      </c>
      <c r="I22" s="572">
        <v>0</v>
      </c>
      <c r="J22" s="295">
        <v>0</v>
      </c>
      <c r="K22" s="295">
        <v>0</v>
      </c>
      <c r="L22" s="295">
        <v>0</v>
      </c>
      <c r="M22" s="295">
        <v>2</v>
      </c>
      <c r="N22" s="295">
        <f t="shared" si="1"/>
        <v>34</v>
      </c>
      <c r="O22" s="295">
        <f t="shared" si="0"/>
        <v>9</v>
      </c>
      <c r="P22" s="295">
        <f t="shared" si="2"/>
        <v>43</v>
      </c>
    </row>
    <row r="23" spans="1:18" ht="21" customHeight="1">
      <c r="A23" s="574" t="s">
        <v>529</v>
      </c>
      <c r="B23" s="295">
        <v>0</v>
      </c>
      <c r="C23" s="572">
        <v>0</v>
      </c>
      <c r="D23" s="572">
        <v>5</v>
      </c>
      <c r="E23" s="572">
        <v>3</v>
      </c>
      <c r="F23" s="572">
        <v>0</v>
      </c>
      <c r="G23" s="572">
        <v>0</v>
      </c>
      <c r="H23" s="572">
        <v>1</v>
      </c>
      <c r="I23" s="572">
        <v>0</v>
      </c>
      <c r="J23" s="295">
        <v>1</v>
      </c>
      <c r="K23" s="295">
        <v>0</v>
      </c>
      <c r="L23" s="295">
        <v>0</v>
      </c>
      <c r="M23" s="295">
        <v>0</v>
      </c>
      <c r="N23" s="295">
        <f t="shared" si="1"/>
        <v>7</v>
      </c>
      <c r="O23" s="295">
        <f t="shared" si="0"/>
        <v>3</v>
      </c>
      <c r="P23" s="295">
        <f t="shared" si="2"/>
        <v>10</v>
      </c>
    </row>
    <row r="24" spans="1:18" ht="21" customHeight="1">
      <c r="A24" s="574" t="s">
        <v>22</v>
      </c>
      <c r="B24" s="295">
        <v>1</v>
      </c>
      <c r="C24" s="572">
        <v>0</v>
      </c>
      <c r="D24" s="572">
        <v>16</v>
      </c>
      <c r="E24" s="572">
        <v>12</v>
      </c>
      <c r="F24" s="572">
        <v>0</v>
      </c>
      <c r="G24" s="572">
        <v>0</v>
      </c>
      <c r="H24" s="572">
        <v>0</v>
      </c>
      <c r="I24" s="572">
        <v>0</v>
      </c>
      <c r="J24" s="295">
        <v>0</v>
      </c>
      <c r="K24" s="295">
        <v>0</v>
      </c>
      <c r="L24" s="295">
        <v>0</v>
      </c>
      <c r="M24" s="295">
        <v>0</v>
      </c>
      <c r="N24" s="295">
        <f t="shared" si="1"/>
        <v>17</v>
      </c>
      <c r="O24" s="295">
        <f t="shared" si="0"/>
        <v>12</v>
      </c>
      <c r="P24" s="295">
        <f t="shared" si="2"/>
        <v>29</v>
      </c>
    </row>
    <row r="25" spans="1:18" ht="21" customHeight="1">
      <c r="A25" s="574" t="s">
        <v>504</v>
      </c>
      <c r="B25" s="295">
        <v>1</v>
      </c>
      <c r="C25" s="572">
        <v>0</v>
      </c>
      <c r="D25" s="572">
        <v>10</v>
      </c>
      <c r="E25" s="572">
        <v>2</v>
      </c>
      <c r="F25" s="572">
        <v>1</v>
      </c>
      <c r="G25" s="572">
        <v>0</v>
      </c>
      <c r="H25" s="572">
        <v>0</v>
      </c>
      <c r="I25" s="572">
        <v>1</v>
      </c>
      <c r="J25" s="295">
        <v>0</v>
      </c>
      <c r="K25" s="295">
        <v>0</v>
      </c>
      <c r="L25" s="295">
        <v>0</v>
      </c>
      <c r="M25" s="295">
        <v>0</v>
      </c>
      <c r="N25" s="295">
        <f t="shared" si="1"/>
        <v>12</v>
      </c>
      <c r="O25" s="295">
        <f t="shared" si="0"/>
        <v>3</v>
      </c>
      <c r="P25" s="295">
        <f t="shared" si="2"/>
        <v>15</v>
      </c>
    </row>
    <row r="26" spans="1:18" ht="21" customHeight="1">
      <c r="A26" s="574" t="s">
        <v>90</v>
      </c>
      <c r="B26" s="295">
        <v>0</v>
      </c>
      <c r="C26" s="572">
        <v>0</v>
      </c>
      <c r="D26" s="572">
        <v>6</v>
      </c>
      <c r="E26" s="572">
        <v>2</v>
      </c>
      <c r="F26" s="572">
        <v>0</v>
      </c>
      <c r="G26" s="572">
        <v>0</v>
      </c>
      <c r="H26" s="572">
        <v>1</v>
      </c>
      <c r="I26" s="572">
        <v>0</v>
      </c>
      <c r="J26" s="295">
        <v>4</v>
      </c>
      <c r="K26" s="295">
        <v>0</v>
      </c>
      <c r="L26" s="295">
        <v>0</v>
      </c>
      <c r="M26" s="295">
        <v>0</v>
      </c>
      <c r="N26" s="295">
        <f t="shared" si="1"/>
        <v>11</v>
      </c>
      <c r="O26" s="295">
        <f t="shared" si="0"/>
        <v>2</v>
      </c>
      <c r="P26" s="295">
        <f t="shared" si="2"/>
        <v>13</v>
      </c>
    </row>
    <row r="27" spans="1:18" ht="21" customHeight="1">
      <c r="A27" s="574" t="s">
        <v>530</v>
      </c>
      <c r="B27" s="295">
        <v>0</v>
      </c>
      <c r="C27" s="572">
        <v>0</v>
      </c>
      <c r="D27" s="572">
        <v>68</v>
      </c>
      <c r="E27" s="572">
        <v>46</v>
      </c>
      <c r="F27" s="572">
        <v>0</v>
      </c>
      <c r="G27" s="572">
        <v>1</v>
      </c>
      <c r="H27" s="572">
        <v>16</v>
      </c>
      <c r="I27" s="572">
        <v>2</v>
      </c>
      <c r="J27" s="295">
        <v>22</v>
      </c>
      <c r="K27" s="295">
        <v>4</v>
      </c>
      <c r="L27" s="295">
        <v>0</v>
      </c>
      <c r="M27" s="295">
        <v>0</v>
      </c>
      <c r="N27" s="295">
        <f t="shared" si="1"/>
        <v>106</v>
      </c>
      <c r="O27" s="295">
        <f t="shared" si="0"/>
        <v>53</v>
      </c>
      <c r="P27" s="295">
        <f t="shared" si="2"/>
        <v>159</v>
      </c>
    </row>
    <row r="28" spans="1:18" ht="21" customHeight="1">
      <c r="A28" s="574" t="s">
        <v>66</v>
      </c>
      <c r="B28" s="295">
        <v>0</v>
      </c>
      <c r="C28" s="572">
        <v>0</v>
      </c>
      <c r="D28" s="572">
        <v>13</v>
      </c>
      <c r="E28" s="572">
        <v>1</v>
      </c>
      <c r="F28" s="572">
        <v>0</v>
      </c>
      <c r="G28" s="572">
        <v>0</v>
      </c>
      <c r="H28" s="572">
        <v>3</v>
      </c>
      <c r="I28" s="572">
        <v>0</v>
      </c>
      <c r="J28" s="295">
        <v>11</v>
      </c>
      <c r="K28" s="295">
        <v>0</v>
      </c>
      <c r="L28" s="295">
        <v>0</v>
      </c>
      <c r="M28" s="295">
        <v>0</v>
      </c>
      <c r="N28" s="295">
        <f t="shared" si="1"/>
        <v>27</v>
      </c>
      <c r="O28" s="295">
        <f t="shared" si="0"/>
        <v>1</v>
      </c>
      <c r="P28" s="295">
        <f t="shared" si="2"/>
        <v>28</v>
      </c>
    </row>
    <row r="29" spans="1:18" ht="18" customHeight="1">
      <c r="A29" s="574" t="s">
        <v>509</v>
      </c>
      <c r="B29" s="295">
        <v>0</v>
      </c>
      <c r="C29" s="572">
        <v>0</v>
      </c>
      <c r="D29" s="572">
        <v>3</v>
      </c>
      <c r="E29" s="572">
        <v>2</v>
      </c>
      <c r="F29" s="572">
        <v>0</v>
      </c>
      <c r="G29" s="572">
        <v>0</v>
      </c>
      <c r="H29" s="572">
        <v>0</v>
      </c>
      <c r="I29" s="572">
        <v>1</v>
      </c>
      <c r="J29" s="295">
        <v>3</v>
      </c>
      <c r="K29" s="295">
        <v>0</v>
      </c>
      <c r="L29" s="295">
        <v>0</v>
      </c>
      <c r="M29" s="295">
        <v>0</v>
      </c>
      <c r="N29" s="295">
        <f t="shared" si="1"/>
        <v>6</v>
      </c>
      <c r="O29" s="295">
        <f t="shared" si="0"/>
        <v>3</v>
      </c>
      <c r="P29" s="295">
        <f t="shared" si="2"/>
        <v>9</v>
      </c>
    </row>
    <row r="30" spans="1:18" ht="21" customHeight="1">
      <c r="A30" s="574" t="s">
        <v>510</v>
      </c>
      <c r="B30" s="295">
        <v>0</v>
      </c>
      <c r="C30" s="572">
        <v>0</v>
      </c>
      <c r="D30" s="572">
        <v>9</v>
      </c>
      <c r="E30" s="572">
        <v>4</v>
      </c>
      <c r="F30" s="572">
        <v>0</v>
      </c>
      <c r="G30" s="572">
        <v>0</v>
      </c>
      <c r="H30" s="572">
        <v>0</v>
      </c>
      <c r="I30" s="572">
        <v>0</v>
      </c>
      <c r="J30" s="295">
        <v>0</v>
      </c>
      <c r="K30" s="295">
        <v>0</v>
      </c>
      <c r="L30" s="295">
        <v>0</v>
      </c>
      <c r="M30" s="295">
        <v>0</v>
      </c>
      <c r="N30" s="295">
        <f t="shared" si="1"/>
        <v>9</v>
      </c>
      <c r="O30" s="295">
        <f t="shared" si="0"/>
        <v>4</v>
      </c>
      <c r="P30" s="295">
        <f t="shared" si="2"/>
        <v>13</v>
      </c>
    </row>
    <row r="31" spans="1:18" ht="21" customHeight="1">
      <c r="A31" s="574" t="s">
        <v>512</v>
      </c>
      <c r="B31" s="295">
        <v>0</v>
      </c>
      <c r="C31" s="572">
        <v>0</v>
      </c>
      <c r="D31" s="572">
        <v>29</v>
      </c>
      <c r="E31" s="572">
        <v>9</v>
      </c>
      <c r="F31" s="572">
        <v>1</v>
      </c>
      <c r="G31" s="572">
        <v>2</v>
      </c>
      <c r="H31" s="572">
        <v>4</v>
      </c>
      <c r="I31" s="572">
        <v>4</v>
      </c>
      <c r="J31" s="295">
        <v>4</v>
      </c>
      <c r="K31" s="295">
        <v>1</v>
      </c>
      <c r="L31" s="295">
        <v>0</v>
      </c>
      <c r="M31" s="295">
        <v>0</v>
      </c>
      <c r="N31" s="295">
        <f t="shared" si="1"/>
        <v>38</v>
      </c>
      <c r="O31" s="295">
        <f t="shared" si="0"/>
        <v>16</v>
      </c>
      <c r="P31" s="295">
        <f t="shared" si="2"/>
        <v>54</v>
      </c>
    </row>
    <row r="32" spans="1:18" ht="21" customHeight="1">
      <c r="A32" s="570" t="s">
        <v>531</v>
      </c>
      <c r="B32" s="295">
        <v>15</v>
      </c>
      <c r="C32" s="572">
        <v>30</v>
      </c>
      <c r="D32" s="572">
        <v>29</v>
      </c>
      <c r="E32" s="572">
        <v>29</v>
      </c>
      <c r="F32" s="572">
        <v>0</v>
      </c>
      <c r="G32" s="572">
        <v>0</v>
      </c>
      <c r="H32" s="572">
        <v>4</v>
      </c>
      <c r="I32" s="572">
        <v>0</v>
      </c>
      <c r="J32" s="295">
        <v>0</v>
      </c>
      <c r="K32" s="295">
        <v>0</v>
      </c>
      <c r="L32" s="295">
        <v>7</v>
      </c>
      <c r="M32" s="295">
        <v>2</v>
      </c>
      <c r="N32" s="295">
        <f t="shared" si="1"/>
        <v>55</v>
      </c>
      <c r="O32" s="295">
        <f t="shared" si="0"/>
        <v>61</v>
      </c>
      <c r="P32" s="295">
        <f t="shared" si="2"/>
        <v>116</v>
      </c>
    </row>
    <row r="33" spans="1:17" ht="21" customHeight="1" thickBot="1">
      <c r="A33" s="575" t="s">
        <v>532</v>
      </c>
      <c r="B33" s="299">
        <v>3</v>
      </c>
      <c r="C33" s="576">
        <v>0</v>
      </c>
      <c r="D33" s="576">
        <v>47</v>
      </c>
      <c r="E33" s="576">
        <v>28</v>
      </c>
      <c r="F33" s="576">
        <v>1</v>
      </c>
      <c r="G33" s="576">
        <v>1</v>
      </c>
      <c r="H33" s="576">
        <v>8</v>
      </c>
      <c r="I33" s="576">
        <v>4</v>
      </c>
      <c r="J33" s="299">
        <v>13</v>
      </c>
      <c r="K33" s="299">
        <v>10</v>
      </c>
      <c r="L33" s="299">
        <v>0</v>
      </c>
      <c r="M33" s="299">
        <v>0</v>
      </c>
      <c r="N33" s="299">
        <f t="shared" si="1"/>
        <v>72</v>
      </c>
      <c r="O33" s="299">
        <f t="shared" si="0"/>
        <v>43</v>
      </c>
      <c r="P33" s="299">
        <f t="shared" si="2"/>
        <v>115</v>
      </c>
    </row>
    <row r="34" spans="1:17" ht="18" customHeight="1" thickBot="1">
      <c r="A34" s="157" t="s">
        <v>23</v>
      </c>
      <c r="B34" s="326">
        <f t="shared" ref="B34:P34" si="3">SUM(B5:B33)</f>
        <v>157</v>
      </c>
      <c r="C34" s="326">
        <f t="shared" si="3"/>
        <v>105</v>
      </c>
      <c r="D34" s="326">
        <f t="shared" si="3"/>
        <v>1698</v>
      </c>
      <c r="E34" s="326">
        <f t="shared" si="3"/>
        <v>726</v>
      </c>
      <c r="F34" s="326">
        <f t="shared" si="3"/>
        <v>51</v>
      </c>
      <c r="G34" s="326">
        <f t="shared" si="3"/>
        <v>45</v>
      </c>
      <c r="H34" s="326">
        <f t="shared" si="3"/>
        <v>472</v>
      </c>
      <c r="I34" s="326">
        <f t="shared" si="3"/>
        <v>271</v>
      </c>
      <c r="J34" s="326">
        <f t="shared" si="3"/>
        <v>833</v>
      </c>
      <c r="K34" s="326">
        <f t="shared" si="3"/>
        <v>317</v>
      </c>
      <c r="L34" s="326">
        <f t="shared" si="3"/>
        <v>11</v>
      </c>
      <c r="M34" s="326">
        <f t="shared" si="3"/>
        <v>6</v>
      </c>
      <c r="N34" s="326">
        <f t="shared" si="3"/>
        <v>3222</v>
      </c>
      <c r="O34" s="326">
        <f t="shared" si="3"/>
        <v>1470</v>
      </c>
      <c r="P34" s="326">
        <f t="shared" si="3"/>
        <v>4692</v>
      </c>
    </row>
    <row r="35" spans="1:17" ht="15.75" thickTop="1"/>
    <row r="40" spans="1:17" s="577" customFormat="1" ht="21.75" customHeight="1">
      <c r="B40" s="329"/>
      <c r="C40" s="329"/>
      <c r="D40" s="329"/>
      <c r="E40" s="329"/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</row>
    <row r="41" spans="1:17" s="577" customFormat="1" ht="21.75" customHeight="1">
      <c r="B41" s="329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</row>
    <row r="42" spans="1:17" s="577" customFormat="1" ht="21.75" customHeight="1">
      <c r="B42" s="329"/>
      <c r="C42" s="329"/>
      <c r="D42" s="329"/>
      <c r="E42" s="329"/>
      <c r="F42" s="329"/>
      <c r="G42" s="329"/>
      <c r="H42" s="329"/>
      <c r="I42" s="329"/>
      <c r="J42" s="329"/>
      <c r="K42" s="329"/>
      <c r="L42" s="329"/>
      <c r="M42" s="329"/>
      <c r="N42" s="329"/>
      <c r="O42" s="329"/>
      <c r="P42" s="329"/>
      <c r="Q42" s="329"/>
    </row>
    <row r="43" spans="1:17" s="577" customFormat="1" ht="21.75" customHeight="1">
      <c r="B43" s="329"/>
      <c r="C43" s="329"/>
      <c r="D43" s="329"/>
      <c r="E43" s="329"/>
      <c r="F43" s="329"/>
      <c r="G43" s="329"/>
      <c r="H43" s="329"/>
      <c r="I43" s="329"/>
      <c r="J43" s="329"/>
      <c r="K43" s="329"/>
      <c r="L43" s="329"/>
      <c r="M43" s="329"/>
      <c r="N43" s="329"/>
      <c r="O43" s="329"/>
      <c r="P43" s="329"/>
      <c r="Q43" s="329"/>
    </row>
    <row r="44" spans="1:17" s="577" customFormat="1" ht="21.75" customHeight="1">
      <c r="B44" s="329"/>
      <c r="C44" s="329"/>
      <c r="D44" s="329"/>
      <c r="E44" s="329"/>
      <c r="F44" s="329"/>
      <c r="G44" s="329"/>
      <c r="H44" s="329"/>
      <c r="I44" s="329"/>
      <c r="J44" s="329"/>
      <c r="K44" s="329"/>
      <c r="L44" s="329"/>
      <c r="M44" s="329"/>
      <c r="N44" s="329"/>
      <c r="O44" s="329"/>
      <c r="P44" s="329"/>
      <c r="Q44" s="329"/>
    </row>
    <row r="45" spans="1:17" s="577" customFormat="1" ht="21.75" customHeight="1">
      <c r="B45" s="329"/>
      <c r="C45" s="329"/>
      <c r="D45" s="329"/>
      <c r="E45" s="329"/>
      <c r="F45" s="329"/>
      <c r="G45" s="329"/>
      <c r="H45" s="329"/>
      <c r="I45" s="329"/>
      <c r="J45" s="329"/>
      <c r="K45" s="329"/>
      <c r="L45" s="329"/>
      <c r="M45" s="329"/>
      <c r="N45" s="329"/>
      <c r="O45" s="329"/>
      <c r="P45" s="329"/>
      <c r="Q45" s="329"/>
    </row>
    <row r="46" spans="1:17" s="577" customFormat="1" ht="21.75" customHeight="1">
      <c r="B46" s="329"/>
      <c r="C46" s="329"/>
      <c r="D46" s="329"/>
      <c r="E46" s="329"/>
      <c r="F46" s="329"/>
      <c r="G46" s="329"/>
      <c r="H46" s="329"/>
      <c r="I46" s="329"/>
      <c r="J46" s="329"/>
      <c r="K46" s="329"/>
      <c r="L46" s="329"/>
      <c r="M46" s="329"/>
      <c r="N46" s="329"/>
      <c r="O46" s="329"/>
      <c r="P46" s="329"/>
      <c r="Q46" s="329"/>
    </row>
    <row r="47" spans="1:17" s="577" customFormat="1" ht="21.75" customHeight="1">
      <c r="B47" s="329"/>
      <c r="C47" s="329"/>
      <c r="D47" s="329"/>
      <c r="E47" s="329"/>
      <c r="F47" s="329"/>
      <c r="G47" s="329"/>
      <c r="H47" s="329"/>
      <c r="I47" s="329"/>
      <c r="J47" s="329"/>
      <c r="K47" s="329"/>
      <c r="L47" s="329"/>
      <c r="M47" s="329"/>
      <c r="N47" s="329"/>
      <c r="O47" s="329"/>
      <c r="P47" s="329"/>
      <c r="Q47" s="329"/>
    </row>
    <row r="48" spans="1:17" s="577" customFormat="1" ht="21.75" customHeight="1">
      <c r="B48" s="329"/>
      <c r="C48" s="329"/>
      <c r="D48" s="329"/>
      <c r="E48" s="329"/>
      <c r="F48" s="329"/>
      <c r="G48" s="329"/>
      <c r="H48" s="329"/>
      <c r="I48" s="329"/>
      <c r="J48" s="329"/>
      <c r="K48" s="329"/>
      <c r="L48" s="329"/>
      <c r="M48" s="329"/>
      <c r="N48" s="329"/>
      <c r="O48" s="329"/>
      <c r="P48" s="329"/>
      <c r="Q48" s="329"/>
    </row>
  </sheetData>
  <mergeCells count="9">
    <mergeCell ref="A1:P1"/>
    <mergeCell ref="A3:A4"/>
    <mergeCell ref="B3:C3"/>
    <mergeCell ref="D3:E3"/>
    <mergeCell ref="F3:G3"/>
    <mergeCell ref="H3:I3"/>
    <mergeCell ref="J3:K3"/>
    <mergeCell ref="L3:M3"/>
    <mergeCell ref="N3:P3"/>
  </mergeCells>
  <printOptions horizontalCentered="1"/>
  <pageMargins left="0.39370078740157483" right="0.39370078740157483" top="0.78740157480314965" bottom="0.78740157480314965" header="0.78740157480314965" footer="0.78740157480314965"/>
  <pageSetup paperSize="9" scale="70" orientation="landscape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R55"/>
  <sheetViews>
    <sheetView rightToLeft="1" view="pageBreakPreview" zoomScale="90" zoomScaleSheetLayoutView="90" workbookViewId="0">
      <selection activeCell="R13" sqref="R13"/>
    </sheetView>
  </sheetViews>
  <sheetFormatPr defaultColWidth="9.140625" defaultRowHeight="15"/>
  <cols>
    <col min="1" max="1" width="15.5703125" style="329" customWidth="1"/>
    <col min="2" max="2" width="11.42578125" style="329" customWidth="1"/>
    <col min="3" max="17" width="8.28515625" style="329" customWidth="1"/>
    <col min="18" max="18" width="6.42578125" style="329" customWidth="1"/>
    <col min="19" max="16384" width="9.140625" style="329"/>
  </cols>
  <sheetData>
    <row r="1" spans="1:18" ht="18" customHeight="1">
      <c r="A1" s="945" t="s">
        <v>533</v>
      </c>
      <c r="B1" s="945"/>
      <c r="C1" s="945"/>
      <c r="D1" s="945"/>
      <c r="E1" s="945"/>
      <c r="F1" s="945"/>
      <c r="G1" s="945"/>
      <c r="H1" s="945"/>
      <c r="I1" s="945"/>
      <c r="J1" s="945"/>
      <c r="K1" s="945"/>
      <c r="L1" s="945"/>
      <c r="M1" s="945"/>
      <c r="N1" s="945"/>
      <c r="O1" s="945"/>
      <c r="P1" s="945"/>
      <c r="Q1" s="945"/>
    </row>
    <row r="2" spans="1:18" ht="15.75" customHeight="1" thickBot="1">
      <c r="A2" s="564" t="s">
        <v>534</v>
      </c>
      <c r="B2" s="565"/>
      <c r="C2" s="565"/>
      <c r="D2" s="56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</row>
    <row r="3" spans="1:18" ht="16.5" customHeight="1" thickTop="1">
      <c r="A3" s="983" t="s">
        <v>325</v>
      </c>
      <c r="B3" s="863" t="s">
        <v>196</v>
      </c>
      <c r="C3" s="979" t="s">
        <v>186</v>
      </c>
      <c r="D3" s="979"/>
      <c r="E3" s="979" t="s">
        <v>187</v>
      </c>
      <c r="F3" s="979"/>
      <c r="G3" s="979" t="s">
        <v>188</v>
      </c>
      <c r="H3" s="979"/>
      <c r="I3" s="979" t="s">
        <v>189</v>
      </c>
      <c r="J3" s="979"/>
      <c r="K3" s="979" t="s">
        <v>190</v>
      </c>
      <c r="L3" s="979"/>
      <c r="M3" s="979" t="s">
        <v>150</v>
      </c>
      <c r="N3" s="979"/>
      <c r="O3" s="863" t="s">
        <v>23</v>
      </c>
      <c r="P3" s="863"/>
      <c r="Q3" s="863"/>
    </row>
    <row r="4" spans="1:18" ht="19.5" customHeight="1" thickBot="1">
      <c r="A4" s="984"/>
      <c r="B4" s="985"/>
      <c r="C4" s="578" t="s">
        <v>181</v>
      </c>
      <c r="D4" s="578" t="s">
        <v>313</v>
      </c>
      <c r="E4" s="578" t="s">
        <v>181</v>
      </c>
      <c r="F4" s="578" t="s">
        <v>313</v>
      </c>
      <c r="G4" s="578" t="s">
        <v>181</v>
      </c>
      <c r="H4" s="578" t="s">
        <v>313</v>
      </c>
      <c r="I4" s="578" t="s">
        <v>181</v>
      </c>
      <c r="J4" s="578" t="s">
        <v>313</v>
      </c>
      <c r="K4" s="578" t="s">
        <v>181</v>
      </c>
      <c r="L4" s="578" t="s">
        <v>313</v>
      </c>
      <c r="M4" s="578" t="s">
        <v>181</v>
      </c>
      <c r="N4" s="578" t="s">
        <v>313</v>
      </c>
      <c r="O4" s="578" t="s">
        <v>181</v>
      </c>
      <c r="P4" s="578" t="s">
        <v>313</v>
      </c>
      <c r="Q4" s="578" t="s">
        <v>2</v>
      </c>
    </row>
    <row r="5" spans="1:18" ht="21" customHeight="1">
      <c r="A5" s="864" t="s">
        <v>210</v>
      </c>
      <c r="B5" s="354" t="s">
        <v>203</v>
      </c>
      <c r="C5" s="460">
        <v>8</v>
      </c>
      <c r="D5" s="460">
        <v>3</v>
      </c>
      <c r="E5" s="460">
        <v>19</v>
      </c>
      <c r="F5" s="460">
        <v>21</v>
      </c>
      <c r="G5" s="460">
        <v>15</v>
      </c>
      <c r="H5" s="460">
        <v>14</v>
      </c>
      <c r="I5" s="460">
        <v>25</v>
      </c>
      <c r="J5" s="460">
        <v>29</v>
      </c>
      <c r="K5" s="460">
        <v>96</v>
      </c>
      <c r="L5" s="460">
        <v>47</v>
      </c>
      <c r="M5" s="460">
        <v>2</v>
      </c>
      <c r="N5" s="460">
        <v>0</v>
      </c>
      <c r="O5" s="292">
        <f>M5+K5+I5+G5+E5+C5</f>
        <v>165</v>
      </c>
      <c r="P5" s="292">
        <f>N5+L5+J5+H5+F5+D5</f>
        <v>114</v>
      </c>
      <c r="Q5" s="299">
        <f>SUM(O5:P5)</f>
        <v>279</v>
      </c>
      <c r="R5" s="349"/>
    </row>
    <row r="6" spans="1:18" ht="21" customHeight="1">
      <c r="A6" s="865"/>
      <c r="B6" s="356" t="s">
        <v>204</v>
      </c>
      <c r="C6" s="295">
        <v>0</v>
      </c>
      <c r="D6" s="295">
        <v>0</v>
      </c>
      <c r="E6" s="295">
        <v>4</v>
      </c>
      <c r="F6" s="295">
        <v>0</v>
      </c>
      <c r="G6" s="295">
        <v>1</v>
      </c>
      <c r="H6" s="295">
        <v>1</v>
      </c>
      <c r="I6" s="295">
        <v>2</v>
      </c>
      <c r="J6" s="295">
        <v>2</v>
      </c>
      <c r="K6" s="295">
        <v>12</v>
      </c>
      <c r="L6" s="295">
        <v>3</v>
      </c>
      <c r="M6" s="295">
        <v>0</v>
      </c>
      <c r="N6" s="295">
        <v>0</v>
      </c>
      <c r="O6" s="295">
        <f t="shared" ref="O6:P22" si="0">M6+K6+I6+G6+E6+C6</f>
        <v>19</v>
      </c>
      <c r="P6" s="295">
        <f t="shared" si="0"/>
        <v>6</v>
      </c>
      <c r="Q6" s="295">
        <f t="shared" ref="Q6:Q22" si="1">SUM(O6:P6)</f>
        <v>25</v>
      </c>
      <c r="R6" s="349"/>
    </row>
    <row r="7" spans="1:18" ht="21" customHeight="1">
      <c r="A7" s="841" t="s">
        <v>535</v>
      </c>
      <c r="B7" s="356" t="s">
        <v>203</v>
      </c>
      <c r="C7" s="295">
        <v>0</v>
      </c>
      <c r="D7" s="295">
        <v>0</v>
      </c>
      <c r="E7" s="295">
        <v>1</v>
      </c>
      <c r="F7" s="295">
        <v>5</v>
      </c>
      <c r="G7" s="295">
        <v>1</v>
      </c>
      <c r="H7" s="295">
        <v>1</v>
      </c>
      <c r="I7" s="295">
        <v>5</v>
      </c>
      <c r="J7" s="295">
        <v>5</v>
      </c>
      <c r="K7" s="295">
        <v>1</v>
      </c>
      <c r="L7" s="295">
        <v>0</v>
      </c>
      <c r="M7" s="295">
        <v>0</v>
      </c>
      <c r="N7" s="295">
        <v>0</v>
      </c>
      <c r="O7" s="295">
        <f>M7+K7+I7+G7+E7+C7</f>
        <v>8</v>
      </c>
      <c r="P7" s="295">
        <f>N7+L7+J7+H7+F7+D7</f>
        <v>11</v>
      </c>
      <c r="Q7" s="295">
        <f>SUM(O7:P7)</f>
        <v>19</v>
      </c>
      <c r="R7" s="349"/>
    </row>
    <row r="8" spans="1:18" ht="21" customHeight="1">
      <c r="A8" s="841"/>
      <c r="B8" s="356" t="s">
        <v>204</v>
      </c>
      <c r="C8" s="295">
        <v>0</v>
      </c>
      <c r="D8" s="295">
        <v>0</v>
      </c>
      <c r="E8" s="295">
        <v>0</v>
      </c>
      <c r="F8" s="295">
        <v>0</v>
      </c>
      <c r="G8" s="295">
        <v>0</v>
      </c>
      <c r="H8" s="295">
        <v>0</v>
      </c>
      <c r="I8" s="295">
        <v>0</v>
      </c>
      <c r="J8" s="295">
        <v>0</v>
      </c>
      <c r="K8" s="295">
        <v>0</v>
      </c>
      <c r="L8" s="295">
        <v>0</v>
      </c>
      <c r="M8" s="295">
        <v>0</v>
      </c>
      <c r="N8" s="295">
        <v>0</v>
      </c>
      <c r="O8" s="295">
        <f t="shared" si="0"/>
        <v>0</v>
      </c>
      <c r="P8" s="295">
        <f t="shared" si="0"/>
        <v>0</v>
      </c>
      <c r="Q8" s="295">
        <f t="shared" si="1"/>
        <v>0</v>
      </c>
      <c r="R8" s="349"/>
    </row>
    <row r="9" spans="1:18" ht="21" customHeight="1">
      <c r="A9" s="841" t="s">
        <v>205</v>
      </c>
      <c r="B9" s="356" t="s">
        <v>203</v>
      </c>
      <c r="C9" s="295">
        <v>0</v>
      </c>
      <c r="D9" s="295">
        <v>0</v>
      </c>
      <c r="E9" s="295">
        <v>7</v>
      </c>
      <c r="F9" s="295">
        <v>2</v>
      </c>
      <c r="G9" s="295">
        <v>0</v>
      </c>
      <c r="H9" s="295">
        <v>0</v>
      </c>
      <c r="I9" s="295">
        <v>17</v>
      </c>
      <c r="J9" s="295">
        <v>9</v>
      </c>
      <c r="K9" s="295">
        <v>3</v>
      </c>
      <c r="L9" s="295">
        <v>5</v>
      </c>
      <c r="M9" s="295">
        <v>0</v>
      </c>
      <c r="N9" s="295">
        <v>0</v>
      </c>
      <c r="O9" s="295">
        <f t="shared" si="0"/>
        <v>27</v>
      </c>
      <c r="P9" s="295">
        <f t="shared" si="0"/>
        <v>16</v>
      </c>
      <c r="Q9" s="295">
        <f t="shared" si="1"/>
        <v>43</v>
      </c>
      <c r="R9" s="349"/>
    </row>
    <row r="10" spans="1:18" ht="21" customHeight="1">
      <c r="A10" s="841"/>
      <c r="B10" s="356" t="s">
        <v>204</v>
      </c>
      <c r="C10" s="295">
        <v>0</v>
      </c>
      <c r="D10" s="295">
        <v>0</v>
      </c>
      <c r="E10" s="295">
        <v>0</v>
      </c>
      <c r="F10" s="295">
        <v>0</v>
      </c>
      <c r="G10" s="295">
        <v>0</v>
      </c>
      <c r="H10" s="295">
        <v>0</v>
      </c>
      <c r="I10" s="295">
        <v>0</v>
      </c>
      <c r="J10" s="295">
        <v>0</v>
      </c>
      <c r="K10" s="295">
        <v>0</v>
      </c>
      <c r="L10" s="295">
        <v>0</v>
      </c>
      <c r="M10" s="295">
        <v>0</v>
      </c>
      <c r="N10" s="295">
        <v>0</v>
      </c>
      <c r="O10" s="295">
        <f t="shared" si="0"/>
        <v>0</v>
      </c>
      <c r="P10" s="295">
        <f t="shared" si="0"/>
        <v>0</v>
      </c>
      <c r="Q10" s="295">
        <f t="shared" si="1"/>
        <v>0</v>
      </c>
      <c r="R10" s="349"/>
    </row>
    <row r="11" spans="1:18" ht="21" customHeight="1">
      <c r="A11" s="841" t="s">
        <v>202</v>
      </c>
      <c r="B11" s="356" t="s">
        <v>203</v>
      </c>
      <c r="C11" s="295">
        <v>19</v>
      </c>
      <c r="D11" s="295">
        <v>3</v>
      </c>
      <c r="E11" s="295">
        <v>6</v>
      </c>
      <c r="F11" s="295">
        <v>4</v>
      </c>
      <c r="G11" s="295">
        <v>0</v>
      </c>
      <c r="H11" s="295">
        <v>0</v>
      </c>
      <c r="I11" s="295">
        <v>13</v>
      </c>
      <c r="J11" s="295">
        <v>3</v>
      </c>
      <c r="K11" s="295">
        <v>9</v>
      </c>
      <c r="L11" s="295">
        <v>1</v>
      </c>
      <c r="M11" s="295">
        <v>0</v>
      </c>
      <c r="N11" s="295">
        <v>0</v>
      </c>
      <c r="O11" s="295">
        <f t="shared" si="0"/>
        <v>47</v>
      </c>
      <c r="P11" s="295">
        <f t="shared" si="0"/>
        <v>11</v>
      </c>
      <c r="Q11" s="295">
        <f t="shared" si="1"/>
        <v>58</v>
      </c>
      <c r="R11" s="349"/>
    </row>
    <row r="12" spans="1:18" ht="21" customHeight="1">
      <c r="A12" s="841"/>
      <c r="B12" s="356" t="s">
        <v>204</v>
      </c>
      <c r="C12" s="295">
        <v>2</v>
      </c>
      <c r="D12" s="295">
        <v>1</v>
      </c>
      <c r="E12" s="295">
        <v>2</v>
      </c>
      <c r="F12" s="295">
        <v>0</v>
      </c>
      <c r="G12" s="295">
        <v>0</v>
      </c>
      <c r="H12" s="295">
        <v>0</v>
      </c>
      <c r="I12" s="295">
        <v>0</v>
      </c>
      <c r="J12" s="295">
        <v>0</v>
      </c>
      <c r="K12" s="295">
        <v>0</v>
      </c>
      <c r="L12" s="295">
        <v>0</v>
      </c>
      <c r="M12" s="295">
        <v>0</v>
      </c>
      <c r="N12" s="295">
        <v>0</v>
      </c>
      <c r="O12" s="295">
        <f t="shared" si="0"/>
        <v>4</v>
      </c>
      <c r="P12" s="295">
        <f t="shared" si="0"/>
        <v>1</v>
      </c>
      <c r="Q12" s="295">
        <f t="shared" si="1"/>
        <v>5</v>
      </c>
      <c r="R12" s="349"/>
    </row>
    <row r="13" spans="1:18" ht="21" customHeight="1">
      <c r="A13" s="841" t="s">
        <v>536</v>
      </c>
      <c r="B13" s="356" t="s">
        <v>203</v>
      </c>
      <c r="C13" s="295">
        <v>0</v>
      </c>
      <c r="D13" s="295">
        <v>0</v>
      </c>
      <c r="E13" s="295">
        <v>9</v>
      </c>
      <c r="F13" s="295">
        <v>2</v>
      </c>
      <c r="G13" s="295">
        <v>0</v>
      </c>
      <c r="H13" s="295">
        <v>0</v>
      </c>
      <c r="I13" s="295">
        <v>5</v>
      </c>
      <c r="J13" s="295">
        <v>5</v>
      </c>
      <c r="K13" s="295">
        <v>14</v>
      </c>
      <c r="L13" s="295">
        <v>0</v>
      </c>
      <c r="M13" s="295">
        <v>0</v>
      </c>
      <c r="N13" s="295">
        <v>0</v>
      </c>
      <c r="O13" s="295">
        <f t="shared" si="0"/>
        <v>28</v>
      </c>
      <c r="P13" s="295">
        <f t="shared" si="0"/>
        <v>7</v>
      </c>
      <c r="Q13" s="295">
        <f t="shared" si="1"/>
        <v>35</v>
      </c>
      <c r="R13" s="349"/>
    </row>
    <row r="14" spans="1:18" ht="21" customHeight="1">
      <c r="A14" s="841"/>
      <c r="B14" s="356" t="s">
        <v>204</v>
      </c>
      <c r="C14" s="295">
        <v>0</v>
      </c>
      <c r="D14" s="295">
        <v>0</v>
      </c>
      <c r="E14" s="295">
        <v>5</v>
      </c>
      <c r="F14" s="295">
        <v>1</v>
      </c>
      <c r="G14" s="295">
        <v>0</v>
      </c>
      <c r="H14" s="295">
        <v>1</v>
      </c>
      <c r="I14" s="295">
        <v>0</v>
      </c>
      <c r="J14" s="295">
        <v>0</v>
      </c>
      <c r="K14" s="295">
        <v>1</v>
      </c>
      <c r="L14" s="295">
        <v>1</v>
      </c>
      <c r="M14" s="295">
        <v>0</v>
      </c>
      <c r="N14" s="295">
        <v>0</v>
      </c>
      <c r="O14" s="295">
        <f t="shared" si="0"/>
        <v>6</v>
      </c>
      <c r="P14" s="295">
        <f t="shared" si="0"/>
        <v>3</v>
      </c>
      <c r="Q14" s="295">
        <f t="shared" si="1"/>
        <v>9</v>
      </c>
      <c r="R14" s="349"/>
    </row>
    <row r="15" spans="1:18" ht="21" customHeight="1">
      <c r="A15" s="841" t="s">
        <v>209</v>
      </c>
      <c r="B15" s="356" t="s">
        <v>203</v>
      </c>
      <c r="C15" s="295">
        <v>63</v>
      </c>
      <c r="D15" s="295">
        <v>40</v>
      </c>
      <c r="E15" s="295">
        <v>341</v>
      </c>
      <c r="F15" s="295">
        <v>148</v>
      </c>
      <c r="G15" s="295">
        <v>7</v>
      </c>
      <c r="H15" s="295">
        <v>2</v>
      </c>
      <c r="I15" s="295">
        <v>130</v>
      </c>
      <c r="J15" s="295">
        <v>61</v>
      </c>
      <c r="K15" s="295">
        <v>103</v>
      </c>
      <c r="L15" s="295">
        <v>68</v>
      </c>
      <c r="M15" s="295">
        <v>8</v>
      </c>
      <c r="N15" s="295">
        <v>3</v>
      </c>
      <c r="O15" s="295">
        <f t="shared" si="0"/>
        <v>652</v>
      </c>
      <c r="P15" s="295">
        <f t="shared" si="0"/>
        <v>322</v>
      </c>
      <c r="Q15" s="295">
        <f t="shared" si="1"/>
        <v>974</v>
      </c>
      <c r="R15" s="349"/>
    </row>
    <row r="16" spans="1:18" ht="21" customHeight="1">
      <c r="A16" s="841"/>
      <c r="B16" s="356" t="s">
        <v>204</v>
      </c>
      <c r="C16" s="295">
        <v>2</v>
      </c>
      <c r="D16" s="295">
        <v>1</v>
      </c>
      <c r="E16" s="295">
        <v>131</v>
      </c>
      <c r="F16" s="295">
        <v>92</v>
      </c>
      <c r="G16" s="295">
        <v>0</v>
      </c>
      <c r="H16" s="295">
        <v>0</v>
      </c>
      <c r="I16" s="295">
        <v>28</v>
      </c>
      <c r="J16" s="295">
        <v>7</v>
      </c>
      <c r="K16" s="295">
        <v>51</v>
      </c>
      <c r="L16" s="295">
        <v>12</v>
      </c>
      <c r="M16" s="295">
        <v>0</v>
      </c>
      <c r="N16" s="295">
        <v>0</v>
      </c>
      <c r="O16" s="295">
        <f t="shared" si="0"/>
        <v>212</v>
      </c>
      <c r="P16" s="295">
        <f t="shared" si="0"/>
        <v>112</v>
      </c>
      <c r="Q16" s="295">
        <f t="shared" si="1"/>
        <v>324</v>
      </c>
      <c r="R16" s="349"/>
    </row>
    <row r="17" spans="1:18" ht="21" customHeight="1">
      <c r="A17" s="841" t="s">
        <v>207</v>
      </c>
      <c r="B17" s="356" t="s">
        <v>203</v>
      </c>
      <c r="C17" s="295">
        <v>32</v>
      </c>
      <c r="D17" s="295">
        <v>24</v>
      </c>
      <c r="E17" s="295">
        <v>287</v>
      </c>
      <c r="F17" s="295">
        <v>160</v>
      </c>
      <c r="G17" s="295">
        <v>2</v>
      </c>
      <c r="H17" s="295">
        <v>2</v>
      </c>
      <c r="I17" s="295">
        <v>61</v>
      </c>
      <c r="J17" s="295">
        <v>70</v>
      </c>
      <c r="K17" s="295">
        <v>209</v>
      </c>
      <c r="L17" s="295">
        <v>82</v>
      </c>
      <c r="M17" s="295">
        <v>1</v>
      </c>
      <c r="N17" s="295">
        <v>1</v>
      </c>
      <c r="O17" s="295">
        <f t="shared" si="0"/>
        <v>592</v>
      </c>
      <c r="P17" s="295">
        <f t="shared" si="0"/>
        <v>339</v>
      </c>
      <c r="Q17" s="295">
        <f t="shared" si="1"/>
        <v>931</v>
      </c>
      <c r="R17" s="349"/>
    </row>
    <row r="18" spans="1:18" ht="21" customHeight="1">
      <c r="A18" s="841"/>
      <c r="B18" s="356" t="s">
        <v>204</v>
      </c>
      <c r="C18" s="295">
        <v>2</v>
      </c>
      <c r="D18" s="295">
        <v>3</v>
      </c>
      <c r="E18" s="295">
        <v>146</v>
      </c>
      <c r="F18" s="295">
        <v>79</v>
      </c>
      <c r="G18" s="295">
        <v>0</v>
      </c>
      <c r="H18" s="295">
        <v>1</v>
      </c>
      <c r="I18" s="295">
        <v>9</v>
      </c>
      <c r="J18" s="295">
        <v>4</v>
      </c>
      <c r="K18" s="295">
        <v>40</v>
      </c>
      <c r="L18" s="295">
        <v>7</v>
      </c>
      <c r="M18" s="295">
        <v>0</v>
      </c>
      <c r="N18" s="295">
        <v>0</v>
      </c>
      <c r="O18" s="295">
        <f t="shared" si="0"/>
        <v>197</v>
      </c>
      <c r="P18" s="295">
        <f t="shared" si="0"/>
        <v>94</v>
      </c>
      <c r="Q18" s="295">
        <f t="shared" si="1"/>
        <v>291</v>
      </c>
      <c r="R18" s="349"/>
    </row>
    <row r="19" spans="1:18" ht="21" customHeight="1">
      <c r="A19" s="841" t="s">
        <v>206</v>
      </c>
      <c r="B19" s="356" t="s">
        <v>203</v>
      </c>
      <c r="C19" s="295">
        <v>16</v>
      </c>
      <c r="D19" s="295">
        <v>10</v>
      </c>
      <c r="E19" s="295">
        <v>192</v>
      </c>
      <c r="F19" s="295">
        <v>90</v>
      </c>
      <c r="G19" s="295">
        <v>11</v>
      </c>
      <c r="H19" s="295">
        <v>5</v>
      </c>
      <c r="I19" s="295">
        <v>52</v>
      </c>
      <c r="J19" s="295">
        <v>40</v>
      </c>
      <c r="K19" s="295">
        <v>88</v>
      </c>
      <c r="L19" s="295">
        <v>41</v>
      </c>
      <c r="M19" s="295">
        <v>0</v>
      </c>
      <c r="N19" s="295">
        <v>0</v>
      </c>
      <c r="O19" s="295">
        <f t="shared" si="0"/>
        <v>359</v>
      </c>
      <c r="P19" s="295">
        <f t="shared" si="0"/>
        <v>186</v>
      </c>
      <c r="Q19" s="295">
        <f t="shared" si="1"/>
        <v>545</v>
      </c>
      <c r="R19" s="349"/>
    </row>
    <row r="20" spans="1:18" ht="21" customHeight="1">
      <c r="A20" s="841"/>
      <c r="B20" s="356" t="s">
        <v>204</v>
      </c>
      <c r="C20" s="295">
        <v>0</v>
      </c>
      <c r="D20" s="295">
        <v>2</v>
      </c>
      <c r="E20" s="295">
        <v>91</v>
      </c>
      <c r="F20" s="295">
        <v>35</v>
      </c>
      <c r="G20" s="295">
        <v>7</v>
      </c>
      <c r="H20" s="295">
        <v>10</v>
      </c>
      <c r="I20" s="295">
        <v>21</v>
      </c>
      <c r="J20" s="295">
        <v>3</v>
      </c>
      <c r="K20" s="295">
        <v>31</v>
      </c>
      <c r="L20" s="295">
        <v>8</v>
      </c>
      <c r="M20" s="295">
        <v>0</v>
      </c>
      <c r="N20" s="295">
        <v>0</v>
      </c>
      <c r="O20" s="295">
        <f t="shared" si="0"/>
        <v>150</v>
      </c>
      <c r="P20" s="295">
        <f t="shared" si="0"/>
        <v>58</v>
      </c>
      <c r="Q20" s="295">
        <f t="shared" si="1"/>
        <v>208</v>
      </c>
      <c r="R20" s="349"/>
    </row>
    <row r="21" spans="1:18" ht="21" customHeight="1">
      <c r="A21" s="878" t="s">
        <v>208</v>
      </c>
      <c r="B21" s="356" t="s">
        <v>203</v>
      </c>
      <c r="C21" s="295">
        <v>1</v>
      </c>
      <c r="D21" s="295">
        <v>7</v>
      </c>
      <c r="E21" s="295">
        <v>30</v>
      </c>
      <c r="F21" s="295">
        <v>10</v>
      </c>
      <c r="G21" s="295">
        <v>1</v>
      </c>
      <c r="H21" s="295">
        <v>0</v>
      </c>
      <c r="I21" s="295">
        <v>14</v>
      </c>
      <c r="J21" s="295">
        <v>1</v>
      </c>
      <c r="K21" s="295">
        <v>31</v>
      </c>
      <c r="L21" s="295">
        <v>7</v>
      </c>
      <c r="M21" s="295">
        <v>0</v>
      </c>
      <c r="N21" s="295">
        <v>0</v>
      </c>
      <c r="O21" s="295">
        <f t="shared" si="0"/>
        <v>77</v>
      </c>
      <c r="P21" s="295">
        <f t="shared" si="0"/>
        <v>25</v>
      </c>
      <c r="Q21" s="295">
        <f t="shared" si="1"/>
        <v>102</v>
      </c>
      <c r="R21" s="349"/>
    </row>
    <row r="22" spans="1:18" ht="21" customHeight="1" thickBot="1">
      <c r="A22" s="924"/>
      <c r="B22" s="451" t="s">
        <v>204</v>
      </c>
      <c r="C22" s="302">
        <v>0</v>
      </c>
      <c r="D22" s="302">
        <v>0</v>
      </c>
      <c r="E22" s="302">
        <v>22</v>
      </c>
      <c r="F22" s="302">
        <v>0</v>
      </c>
      <c r="G22" s="302">
        <v>1</v>
      </c>
      <c r="H22" s="302">
        <v>0</v>
      </c>
      <c r="I22" s="302">
        <v>22</v>
      </c>
      <c r="J22" s="302">
        <v>0</v>
      </c>
      <c r="K22" s="302">
        <v>18</v>
      </c>
      <c r="L22" s="302">
        <v>0</v>
      </c>
      <c r="M22" s="302">
        <v>0</v>
      </c>
      <c r="N22" s="302">
        <v>0</v>
      </c>
      <c r="O22" s="302">
        <f t="shared" si="0"/>
        <v>63</v>
      </c>
      <c r="P22" s="302">
        <f t="shared" si="0"/>
        <v>0</v>
      </c>
      <c r="Q22" s="302">
        <f t="shared" si="1"/>
        <v>63</v>
      </c>
      <c r="R22" s="349"/>
    </row>
    <row r="23" spans="1:18" ht="21.75" customHeight="1" thickTop="1">
      <c r="A23" s="579"/>
      <c r="B23" s="580"/>
      <c r="C23" s="581"/>
      <c r="D23" s="581"/>
      <c r="E23" s="581"/>
      <c r="F23" s="581"/>
      <c r="G23" s="581"/>
      <c r="H23" s="581"/>
      <c r="I23" s="581"/>
      <c r="J23" s="581"/>
      <c r="K23" s="581"/>
      <c r="L23" s="581"/>
      <c r="M23" s="581"/>
      <c r="N23" s="581"/>
      <c r="O23" s="581"/>
      <c r="P23" s="581"/>
      <c r="Q23" s="581"/>
      <c r="R23" s="349"/>
    </row>
    <row r="24" spans="1:18" ht="21.75" customHeight="1">
      <c r="A24" s="579"/>
      <c r="B24" s="580"/>
      <c r="C24" s="581"/>
      <c r="D24" s="581"/>
      <c r="E24" s="581"/>
      <c r="F24" s="581"/>
      <c r="G24" s="581"/>
      <c r="H24" s="581"/>
      <c r="I24" s="581"/>
      <c r="J24" s="581"/>
      <c r="K24" s="581"/>
      <c r="L24" s="581"/>
      <c r="M24" s="581"/>
      <c r="N24" s="581"/>
      <c r="O24" s="581"/>
      <c r="P24" s="581"/>
      <c r="Q24" s="581"/>
      <c r="R24" s="349"/>
    </row>
    <row r="25" spans="1:18" ht="21.75" customHeight="1">
      <c r="A25" s="579"/>
      <c r="B25" s="580"/>
      <c r="C25" s="581"/>
      <c r="D25" s="581"/>
      <c r="E25" s="581"/>
      <c r="F25" s="581"/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349"/>
    </row>
    <row r="26" spans="1:18" ht="21.75" customHeight="1">
      <c r="A26" s="579"/>
      <c r="B26" s="580"/>
      <c r="C26" s="581"/>
      <c r="D26" s="581"/>
      <c r="E26" s="581"/>
      <c r="F26" s="581"/>
      <c r="G26" s="581"/>
      <c r="H26" s="581"/>
      <c r="I26" s="581"/>
      <c r="J26" s="581"/>
      <c r="K26" s="581"/>
      <c r="L26" s="581"/>
      <c r="M26" s="581"/>
      <c r="N26" s="581"/>
      <c r="O26" s="581"/>
      <c r="P26" s="581"/>
      <c r="Q26" s="581"/>
      <c r="R26" s="349"/>
    </row>
    <row r="27" spans="1:18" ht="21.75" customHeight="1">
      <c r="A27" s="579"/>
      <c r="B27" s="580"/>
      <c r="C27" s="581"/>
      <c r="D27" s="581"/>
      <c r="E27" s="581"/>
      <c r="F27" s="581"/>
      <c r="G27" s="581"/>
      <c r="H27" s="581"/>
      <c r="I27" s="581"/>
      <c r="J27" s="581"/>
      <c r="K27" s="581"/>
      <c r="L27" s="581"/>
      <c r="M27" s="581"/>
      <c r="N27" s="581"/>
      <c r="O27" s="581"/>
      <c r="P27" s="581"/>
      <c r="Q27" s="581"/>
      <c r="R27" s="349"/>
    </row>
    <row r="28" spans="1:18" ht="21.75" customHeight="1">
      <c r="A28" s="579"/>
      <c r="B28" s="580"/>
      <c r="C28" s="581"/>
      <c r="D28" s="581"/>
      <c r="E28" s="581"/>
      <c r="F28" s="581"/>
      <c r="G28" s="581"/>
      <c r="H28" s="581"/>
      <c r="I28" s="581"/>
      <c r="J28" s="581"/>
      <c r="K28" s="581"/>
      <c r="L28" s="581"/>
      <c r="M28" s="581"/>
      <c r="N28" s="581"/>
      <c r="O28" s="581"/>
      <c r="P28" s="581"/>
      <c r="Q28" s="581"/>
      <c r="R28" s="349"/>
    </row>
    <row r="29" spans="1:18" ht="21.75" customHeight="1">
      <c r="A29" s="579"/>
      <c r="B29" s="580"/>
      <c r="C29" s="581"/>
      <c r="D29" s="581"/>
      <c r="E29" s="581"/>
      <c r="F29" s="581"/>
      <c r="G29" s="581"/>
      <c r="H29" s="581"/>
      <c r="I29" s="581"/>
      <c r="J29" s="581"/>
      <c r="K29" s="581"/>
      <c r="L29" s="581"/>
      <c r="M29" s="581"/>
      <c r="N29" s="581"/>
      <c r="O29" s="581"/>
      <c r="P29" s="581"/>
      <c r="Q29" s="581"/>
      <c r="R29" s="349"/>
    </row>
    <row r="30" spans="1:18" ht="21.75" customHeight="1">
      <c r="A30" s="579"/>
      <c r="B30" s="580"/>
      <c r="C30" s="581"/>
      <c r="D30" s="581"/>
      <c r="E30" s="581"/>
      <c r="F30" s="581"/>
      <c r="G30" s="581"/>
      <c r="H30" s="581"/>
      <c r="I30" s="581"/>
      <c r="J30" s="581"/>
      <c r="K30" s="581"/>
      <c r="L30" s="581"/>
      <c r="M30" s="581"/>
      <c r="N30" s="581"/>
      <c r="O30" s="581"/>
      <c r="P30" s="581"/>
      <c r="Q30" s="581"/>
      <c r="R30" s="349"/>
    </row>
    <row r="31" spans="1:18" ht="18" customHeight="1" thickBot="1">
      <c r="A31" s="564" t="s">
        <v>537</v>
      </c>
      <c r="B31" s="565"/>
      <c r="C31" s="565"/>
      <c r="D31" s="565"/>
      <c r="E31" s="485"/>
      <c r="F31" s="485"/>
      <c r="G31" s="485"/>
      <c r="H31" s="485"/>
      <c r="I31" s="485"/>
      <c r="J31" s="485"/>
      <c r="K31" s="485"/>
      <c r="L31" s="485"/>
      <c r="M31" s="485"/>
      <c r="N31" s="485"/>
      <c r="O31" s="485"/>
      <c r="P31" s="485"/>
    </row>
    <row r="32" spans="1:18" ht="20.25" customHeight="1" thickTop="1">
      <c r="A32" s="983" t="s">
        <v>325</v>
      </c>
      <c r="B32" s="863" t="s">
        <v>196</v>
      </c>
      <c r="C32" s="979" t="s">
        <v>186</v>
      </c>
      <c r="D32" s="979"/>
      <c r="E32" s="979" t="s">
        <v>187</v>
      </c>
      <c r="F32" s="979"/>
      <c r="G32" s="979" t="s">
        <v>188</v>
      </c>
      <c r="H32" s="979"/>
      <c r="I32" s="979" t="s">
        <v>189</v>
      </c>
      <c r="J32" s="979"/>
      <c r="K32" s="979" t="s">
        <v>190</v>
      </c>
      <c r="L32" s="979"/>
      <c r="M32" s="979" t="s">
        <v>150</v>
      </c>
      <c r="N32" s="979"/>
      <c r="O32" s="863" t="s">
        <v>23</v>
      </c>
      <c r="P32" s="863"/>
      <c r="Q32" s="863"/>
    </row>
    <row r="33" spans="1:18" ht="20.25" customHeight="1" thickBot="1">
      <c r="A33" s="984"/>
      <c r="B33" s="985"/>
      <c r="C33" s="578" t="s">
        <v>181</v>
      </c>
      <c r="D33" s="578" t="s">
        <v>313</v>
      </c>
      <c r="E33" s="578" t="s">
        <v>181</v>
      </c>
      <c r="F33" s="578" t="s">
        <v>313</v>
      </c>
      <c r="G33" s="578" t="s">
        <v>181</v>
      </c>
      <c r="H33" s="578" t="s">
        <v>313</v>
      </c>
      <c r="I33" s="578" t="s">
        <v>181</v>
      </c>
      <c r="J33" s="578" t="s">
        <v>313</v>
      </c>
      <c r="K33" s="578" t="s">
        <v>181</v>
      </c>
      <c r="L33" s="578" t="s">
        <v>313</v>
      </c>
      <c r="M33" s="578" t="s">
        <v>181</v>
      </c>
      <c r="N33" s="578" t="s">
        <v>313</v>
      </c>
      <c r="O33" s="578" t="s">
        <v>181</v>
      </c>
      <c r="P33" s="578" t="s">
        <v>313</v>
      </c>
      <c r="Q33" s="578" t="s">
        <v>2</v>
      </c>
    </row>
    <row r="34" spans="1:18" ht="21" customHeight="1">
      <c r="A34" s="840" t="s">
        <v>213</v>
      </c>
      <c r="B34" s="449" t="s">
        <v>203</v>
      </c>
      <c r="C34" s="291">
        <v>1</v>
      </c>
      <c r="D34" s="291">
        <v>4</v>
      </c>
      <c r="E34" s="291">
        <v>3</v>
      </c>
      <c r="F34" s="291">
        <v>4</v>
      </c>
      <c r="G34" s="291">
        <v>0</v>
      </c>
      <c r="H34" s="291">
        <v>5</v>
      </c>
      <c r="I34" s="291">
        <v>2</v>
      </c>
      <c r="J34" s="291">
        <v>5</v>
      </c>
      <c r="K34" s="291">
        <v>1</v>
      </c>
      <c r="L34" s="291">
        <v>0</v>
      </c>
      <c r="M34" s="291">
        <v>0</v>
      </c>
      <c r="N34" s="291">
        <v>0</v>
      </c>
      <c r="O34" s="291">
        <f>M34+K34+I34+G34+E34+C34</f>
        <v>7</v>
      </c>
      <c r="P34" s="291">
        <f>N34+L34+J34+H34+F34+D34</f>
        <v>18</v>
      </c>
      <c r="Q34" s="291">
        <f>SUM(O34:P34)</f>
        <v>25</v>
      </c>
      <c r="R34" s="349"/>
    </row>
    <row r="35" spans="1:18" ht="21" customHeight="1">
      <c r="A35" s="841"/>
      <c r="B35" s="356" t="s">
        <v>204</v>
      </c>
      <c r="C35" s="295">
        <v>0</v>
      </c>
      <c r="D35" s="295">
        <v>0</v>
      </c>
      <c r="E35" s="295">
        <v>0</v>
      </c>
      <c r="F35" s="295">
        <v>0</v>
      </c>
      <c r="G35" s="295">
        <v>0</v>
      </c>
      <c r="H35" s="295">
        <v>0</v>
      </c>
      <c r="I35" s="295">
        <v>0</v>
      </c>
      <c r="J35" s="295">
        <v>1</v>
      </c>
      <c r="K35" s="295">
        <v>0</v>
      </c>
      <c r="L35" s="295">
        <v>0</v>
      </c>
      <c r="M35" s="295">
        <v>0</v>
      </c>
      <c r="N35" s="295">
        <v>0</v>
      </c>
      <c r="O35" s="295">
        <f t="shared" ref="O35:P51" si="2">M35+K35+I35+G35+E35+C35</f>
        <v>0</v>
      </c>
      <c r="P35" s="295">
        <f t="shared" si="2"/>
        <v>1</v>
      </c>
      <c r="Q35" s="295">
        <f t="shared" ref="Q35:Q51" si="3">SUM(O35:P35)</f>
        <v>1</v>
      </c>
      <c r="R35" s="349"/>
    </row>
    <row r="36" spans="1:18" ht="21" customHeight="1">
      <c r="A36" s="841" t="s">
        <v>297</v>
      </c>
      <c r="B36" s="356" t="s">
        <v>203</v>
      </c>
      <c r="C36" s="295">
        <v>0</v>
      </c>
      <c r="D36" s="295">
        <v>0</v>
      </c>
      <c r="E36" s="295">
        <v>3</v>
      </c>
      <c r="F36" s="295">
        <v>1</v>
      </c>
      <c r="G36" s="295">
        <v>0</v>
      </c>
      <c r="H36" s="295">
        <v>0</v>
      </c>
      <c r="I36" s="295">
        <v>3</v>
      </c>
      <c r="J36" s="295">
        <v>3</v>
      </c>
      <c r="K36" s="295">
        <v>24</v>
      </c>
      <c r="L36" s="295">
        <v>7</v>
      </c>
      <c r="M36" s="295">
        <v>0</v>
      </c>
      <c r="N36" s="295">
        <v>0</v>
      </c>
      <c r="O36" s="295">
        <f t="shared" si="2"/>
        <v>30</v>
      </c>
      <c r="P36" s="295">
        <f t="shared" si="2"/>
        <v>11</v>
      </c>
      <c r="Q36" s="295">
        <f t="shared" si="3"/>
        <v>41</v>
      </c>
      <c r="R36" s="349"/>
    </row>
    <row r="37" spans="1:18" ht="21" customHeight="1">
      <c r="A37" s="841"/>
      <c r="B37" s="356" t="s">
        <v>204</v>
      </c>
      <c r="C37" s="295">
        <v>0</v>
      </c>
      <c r="D37" s="295">
        <v>0</v>
      </c>
      <c r="E37" s="295">
        <v>0</v>
      </c>
      <c r="F37" s="295">
        <v>0</v>
      </c>
      <c r="G37" s="295">
        <v>0</v>
      </c>
      <c r="H37" s="295">
        <v>0</v>
      </c>
      <c r="I37" s="295">
        <v>0</v>
      </c>
      <c r="J37" s="295">
        <v>0</v>
      </c>
      <c r="K37" s="295">
        <v>0</v>
      </c>
      <c r="L37" s="295">
        <v>0</v>
      </c>
      <c r="M37" s="295">
        <v>0</v>
      </c>
      <c r="N37" s="295">
        <v>0</v>
      </c>
      <c r="O37" s="295">
        <f t="shared" si="2"/>
        <v>0</v>
      </c>
      <c r="P37" s="295">
        <f t="shared" si="2"/>
        <v>0</v>
      </c>
      <c r="Q37" s="295">
        <f t="shared" si="3"/>
        <v>0</v>
      </c>
      <c r="R37" s="349"/>
    </row>
    <row r="38" spans="1:18" ht="21" customHeight="1">
      <c r="A38" s="841" t="s">
        <v>538</v>
      </c>
      <c r="B38" s="356" t="s">
        <v>203</v>
      </c>
      <c r="C38" s="295">
        <v>0</v>
      </c>
      <c r="D38" s="295">
        <v>1</v>
      </c>
      <c r="E38" s="295">
        <v>54</v>
      </c>
      <c r="F38" s="295">
        <v>20</v>
      </c>
      <c r="G38" s="295">
        <v>0</v>
      </c>
      <c r="H38" s="295">
        <v>0</v>
      </c>
      <c r="I38" s="295">
        <v>8</v>
      </c>
      <c r="J38" s="295">
        <v>4</v>
      </c>
      <c r="K38" s="295">
        <v>27</v>
      </c>
      <c r="L38" s="295">
        <v>10</v>
      </c>
      <c r="M38" s="295">
        <v>0</v>
      </c>
      <c r="N38" s="295">
        <v>0</v>
      </c>
      <c r="O38" s="295">
        <f t="shared" si="2"/>
        <v>89</v>
      </c>
      <c r="P38" s="295">
        <f t="shared" si="2"/>
        <v>35</v>
      </c>
      <c r="Q38" s="295">
        <f t="shared" si="3"/>
        <v>124</v>
      </c>
      <c r="R38" s="349"/>
    </row>
    <row r="39" spans="1:18" ht="21" customHeight="1">
      <c r="A39" s="841"/>
      <c r="B39" s="356" t="s">
        <v>204</v>
      </c>
      <c r="C39" s="295">
        <v>0</v>
      </c>
      <c r="D39" s="295">
        <v>2</v>
      </c>
      <c r="E39" s="295">
        <v>7</v>
      </c>
      <c r="F39" s="295">
        <v>4</v>
      </c>
      <c r="G39" s="295">
        <v>0</v>
      </c>
      <c r="H39" s="295">
        <v>0</v>
      </c>
      <c r="I39" s="295">
        <v>0</v>
      </c>
      <c r="J39" s="295">
        <v>1</v>
      </c>
      <c r="K39" s="295">
        <v>4</v>
      </c>
      <c r="L39" s="295">
        <v>0</v>
      </c>
      <c r="M39" s="295">
        <v>0</v>
      </c>
      <c r="N39" s="295">
        <v>0</v>
      </c>
      <c r="O39" s="295">
        <f t="shared" si="2"/>
        <v>11</v>
      </c>
      <c r="P39" s="295">
        <f t="shared" si="2"/>
        <v>7</v>
      </c>
      <c r="Q39" s="295">
        <f t="shared" si="3"/>
        <v>18</v>
      </c>
      <c r="R39" s="349"/>
    </row>
    <row r="40" spans="1:18" ht="21" customHeight="1">
      <c r="A40" s="926" t="s">
        <v>539</v>
      </c>
      <c r="B40" s="356" t="s">
        <v>203</v>
      </c>
      <c r="C40" s="295">
        <v>0</v>
      </c>
      <c r="D40" s="295">
        <v>0</v>
      </c>
      <c r="E40" s="295">
        <v>0</v>
      </c>
      <c r="F40" s="295">
        <v>0</v>
      </c>
      <c r="G40" s="295">
        <v>0</v>
      </c>
      <c r="H40" s="295">
        <v>0</v>
      </c>
      <c r="I40" s="295">
        <v>0</v>
      </c>
      <c r="J40" s="295">
        <v>0</v>
      </c>
      <c r="K40" s="295">
        <v>0</v>
      </c>
      <c r="L40" s="295">
        <v>0</v>
      </c>
      <c r="M40" s="295">
        <v>0</v>
      </c>
      <c r="N40" s="295">
        <v>0</v>
      </c>
      <c r="O40" s="295">
        <f t="shared" si="2"/>
        <v>0</v>
      </c>
      <c r="P40" s="295">
        <f t="shared" si="2"/>
        <v>0</v>
      </c>
      <c r="Q40" s="295">
        <f t="shared" si="3"/>
        <v>0</v>
      </c>
      <c r="R40" s="349"/>
    </row>
    <row r="41" spans="1:18" ht="21" customHeight="1">
      <c r="A41" s="926"/>
      <c r="B41" s="356" t="s">
        <v>204</v>
      </c>
      <c r="C41" s="295">
        <v>0</v>
      </c>
      <c r="D41" s="295">
        <v>0</v>
      </c>
      <c r="E41" s="295">
        <v>2</v>
      </c>
      <c r="F41" s="295">
        <v>0</v>
      </c>
      <c r="G41" s="295">
        <v>0</v>
      </c>
      <c r="H41" s="295">
        <v>0</v>
      </c>
      <c r="I41" s="295">
        <v>0</v>
      </c>
      <c r="J41" s="295">
        <v>0</v>
      </c>
      <c r="K41" s="295">
        <v>0</v>
      </c>
      <c r="L41" s="295">
        <v>0</v>
      </c>
      <c r="M41" s="295">
        <v>0</v>
      </c>
      <c r="N41" s="295">
        <v>0</v>
      </c>
      <c r="O41" s="295">
        <f t="shared" si="2"/>
        <v>2</v>
      </c>
      <c r="P41" s="295">
        <f t="shared" si="2"/>
        <v>0</v>
      </c>
      <c r="Q41" s="295">
        <f t="shared" si="3"/>
        <v>2</v>
      </c>
      <c r="R41" s="349"/>
    </row>
    <row r="42" spans="1:18" ht="21" customHeight="1">
      <c r="A42" s="841" t="s">
        <v>215</v>
      </c>
      <c r="B42" s="356" t="s">
        <v>203</v>
      </c>
      <c r="C42" s="295">
        <v>11</v>
      </c>
      <c r="D42" s="295">
        <v>4</v>
      </c>
      <c r="E42" s="295">
        <v>291</v>
      </c>
      <c r="F42" s="295">
        <v>29</v>
      </c>
      <c r="G42" s="295">
        <v>4</v>
      </c>
      <c r="H42" s="295">
        <v>2</v>
      </c>
      <c r="I42" s="295">
        <v>41</v>
      </c>
      <c r="J42" s="295">
        <v>12</v>
      </c>
      <c r="K42" s="295">
        <v>47</v>
      </c>
      <c r="L42" s="295">
        <v>15</v>
      </c>
      <c r="M42" s="295">
        <v>0</v>
      </c>
      <c r="N42" s="295">
        <v>0</v>
      </c>
      <c r="O42" s="295">
        <f t="shared" si="2"/>
        <v>394</v>
      </c>
      <c r="P42" s="295">
        <f t="shared" si="2"/>
        <v>62</v>
      </c>
      <c r="Q42" s="295">
        <f t="shared" si="3"/>
        <v>456</v>
      </c>
      <c r="R42" s="349"/>
    </row>
    <row r="43" spans="1:18" ht="21" customHeight="1">
      <c r="A43" s="841"/>
      <c r="B43" s="356" t="s">
        <v>204</v>
      </c>
      <c r="C43" s="295">
        <v>0</v>
      </c>
      <c r="D43" s="295">
        <v>0</v>
      </c>
      <c r="E43" s="295">
        <v>37</v>
      </c>
      <c r="F43" s="295">
        <v>19</v>
      </c>
      <c r="G43" s="295">
        <v>1</v>
      </c>
      <c r="H43" s="295">
        <v>1</v>
      </c>
      <c r="I43" s="295">
        <v>11</v>
      </c>
      <c r="J43" s="295">
        <v>5</v>
      </c>
      <c r="K43" s="295">
        <v>11</v>
      </c>
      <c r="L43" s="295">
        <v>3</v>
      </c>
      <c r="M43" s="295">
        <v>0</v>
      </c>
      <c r="N43" s="295">
        <v>0</v>
      </c>
      <c r="O43" s="295">
        <f t="shared" si="2"/>
        <v>60</v>
      </c>
      <c r="P43" s="295">
        <f t="shared" si="2"/>
        <v>28</v>
      </c>
      <c r="Q43" s="295">
        <f t="shared" si="3"/>
        <v>88</v>
      </c>
      <c r="R43" s="349"/>
    </row>
    <row r="44" spans="1:18" ht="21" customHeight="1">
      <c r="A44" s="841" t="s">
        <v>148</v>
      </c>
      <c r="B44" s="356" t="s">
        <v>203</v>
      </c>
      <c r="C44" s="295">
        <v>0</v>
      </c>
      <c r="D44" s="295">
        <v>0</v>
      </c>
      <c r="E44" s="295">
        <v>0</v>
      </c>
      <c r="F44" s="295">
        <v>0</v>
      </c>
      <c r="G44" s="295">
        <v>0</v>
      </c>
      <c r="H44" s="295">
        <v>0</v>
      </c>
      <c r="I44" s="295">
        <v>0</v>
      </c>
      <c r="J44" s="295">
        <v>0</v>
      </c>
      <c r="K44" s="295">
        <v>0</v>
      </c>
      <c r="L44" s="295">
        <v>0</v>
      </c>
      <c r="M44" s="295">
        <v>0</v>
      </c>
      <c r="N44" s="295">
        <v>0</v>
      </c>
      <c r="O44" s="295">
        <f t="shared" si="2"/>
        <v>0</v>
      </c>
      <c r="P44" s="295">
        <f t="shared" si="2"/>
        <v>0</v>
      </c>
      <c r="Q44" s="295">
        <f t="shared" si="3"/>
        <v>0</v>
      </c>
      <c r="R44" s="349"/>
    </row>
    <row r="45" spans="1:18" ht="21" customHeight="1">
      <c r="A45" s="841"/>
      <c r="B45" s="356" t="s">
        <v>204</v>
      </c>
      <c r="C45" s="295">
        <v>0</v>
      </c>
      <c r="D45" s="295">
        <v>0</v>
      </c>
      <c r="E45" s="295">
        <v>0</v>
      </c>
      <c r="F45" s="295">
        <v>0</v>
      </c>
      <c r="G45" s="295">
        <v>0</v>
      </c>
      <c r="H45" s="295">
        <v>0</v>
      </c>
      <c r="I45" s="295">
        <v>0</v>
      </c>
      <c r="J45" s="295">
        <v>0</v>
      </c>
      <c r="K45" s="295">
        <v>3</v>
      </c>
      <c r="L45" s="295">
        <v>0</v>
      </c>
      <c r="M45" s="295">
        <v>0</v>
      </c>
      <c r="N45" s="295">
        <v>0</v>
      </c>
      <c r="O45" s="295">
        <f t="shared" si="2"/>
        <v>3</v>
      </c>
      <c r="P45" s="295">
        <f t="shared" si="2"/>
        <v>0</v>
      </c>
      <c r="Q45" s="295">
        <f t="shared" si="3"/>
        <v>3</v>
      </c>
      <c r="R45" s="349"/>
    </row>
    <row r="46" spans="1:18" ht="21" customHeight="1">
      <c r="A46" s="841" t="s">
        <v>540</v>
      </c>
      <c r="B46" s="356" t="s">
        <v>203</v>
      </c>
      <c r="C46" s="295">
        <v>0</v>
      </c>
      <c r="D46" s="295">
        <v>0</v>
      </c>
      <c r="E46" s="295">
        <v>5</v>
      </c>
      <c r="F46" s="295">
        <v>0</v>
      </c>
      <c r="G46" s="295">
        <v>0</v>
      </c>
      <c r="H46" s="295">
        <v>0</v>
      </c>
      <c r="I46" s="295">
        <v>0</v>
      </c>
      <c r="J46" s="295">
        <v>0</v>
      </c>
      <c r="K46" s="295">
        <v>1</v>
      </c>
      <c r="L46" s="295">
        <v>0</v>
      </c>
      <c r="M46" s="295">
        <v>0</v>
      </c>
      <c r="N46" s="295">
        <v>0</v>
      </c>
      <c r="O46" s="295">
        <f t="shared" si="2"/>
        <v>6</v>
      </c>
      <c r="P46" s="295">
        <f t="shared" si="2"/>
        <v>0</v>
      </c>
      <c r="Q46" s="295">
        <f t="shared" si="3"/>
        <v>6</v>
      </c>
      <c r="R46" s="349"/>
    </row>
    <row r="47" spans="1:18" ht="21" customHeight="1">
      <c r="A47" s="841"/>
      <c r="B47" s="356" t="s">
        <v>204</v>
      </c>
      <c r="C47" s="295">
        <v>0</v>
      </c>
      <c r="D47" s="295">
        <v>0</v>
      </c>
      <c r="E47" s="295">
        <v>0</v>
      </c>
      <c r="F47" s="295">
        <v>0</v>
      </c>
      <c r="G47" s="295">
        <v>0</v>
      </c>
      <c r="H47" s="295">
        <v>0</v>
      </c>
      <c r="I47" s="295">
        <v>0</v>
      </c>
      <c r="J47" s="295">
        <v>0</v>
      </c>
      <c r="K47" s="295">
        <v>0</v>
      </c>
      <c r="L47" s="295">
        <v>0</v>
      </c>
      <c r="M47" s="295">
        <v>0</v>
      </c>
      <c r="N47" s="295">
        <v>0</v>
      </c>
      <c r="O47" s="295">
        <f t="shared" si="2"/>
        <v>0</v>
      </c>
      <c r="P47" s="295">
        <f t="shared" si="2"/>
        <v>0</v>
      </c>
      <c r="Q47" s="295">
        <f t="shared" si="3"/>
        <v>0</v>
      </c>
      <c r="R47" s="349"/>
    </row>
    <row r="48" spans="1:18" ht="21" customHeight="1">
      <c r="A48" s="841" t="s">
        <v>214</v>
      </c>
      <c r="B48" s="356" t="s">
        <v>203</v>
      </c>
      <c r="C48" s="295">
        <v>0</v>
      </c>
      <c r="D48" s="295">
        <v>0</v>
      </c>
      <c r="E48" s="295">
        <v>3</v>
      </c>
      <c r="F48" s="295">
        <v>0</v>
      </c>
      <c r="G48" s="295">
        <v>0</v>
      </c>
      <c r="H48" s="295">
        <v>0</v>
      </c>
      <c r="I48" s="295">
        <v>2</v>
      </c>
      <c r="J48" s="295">
        <v>0</v>
      </c>
      <c r="K48" s="295">
        <v>4</v>
      </c>
      <c r="L48" s="295">
        <v>0</v>
      </c>
      <c r="M48" s="295">
        <v>0</v>
      </c>
      <c r="N48" s="295">
        <v>0</v>
      </c>
      <c r="O48" s="295">
        <f t="shared" si="2"/>
        <v>9</v>
      </c>
      <c r="P48" s="295">
        <f t="shared" si="2"/>
        <v>0</v>
      </c>
      <c r="Q48" s="295">
        <f t="shared" si="3"/>
        <v>9</v>
      </c>
      <c r="R48" s="349"/>
    </row>
    <row r="49" spans="1:18" ht="21" customHeight="1">
      <c r="A49" s="841"/>
      <c r="B49" s="356" t="s">
        <v>204</v>
      </c>
      <c r="C49" s="295">
        <v>0</v>
      </c>
      <c r="D49" s="295">
        <v>0</v>
      </c>
      <c r="E49" s="295">
        <v>0</v>
      </c>
      <c r="F49" s="295">
        <v>0</v>
      </c>
      <c r="G49" s="295">
        <v>0</v>
      </c>
      <c r="H49" s="295">
        <v>0</v>
      </c>
      <c r="I49" s="295">
        <v>1</v>
      </c>
      <c r="J49" s="295">
        <v>1</v>
      </c>
      <c r="K49" s="295">
        <v>4</v>
      </c>
      <c r="L49" s="295">
        <v>0</v>
      </c>
      <c r="M49" s="295">
        <v>0</v>
      </c>
      <c r="N49" s="295">
        <v>0</v>
      </c>
      <c r="O49" s="295">
        <f t="shared" si="2"/>
        <v>5</v>
      </c>
      <c r="P49" s="295">
        <f t="shared" si="2"/>
        <v>1</v>
      </c>
      <c r="Q49" s="295">
        <f t="shared" si="3"/>
        <v>6</v>
      </c>
      <c r="R49" s="349"/>
    </row>
    <row r="50" spans="1:18" ht="21" customHeight="1">
      <c r="A50" s="841" t="s">
        <v>150</v>
      </c>
      <c r="B50" s="356" t="s">
        <v>203</v>
      </c>
      <c r="C50" s="295">
        <v>0</v>
      </c>
      <c r="D50" s="295">
        <v>0</v>
      </c>
      <c r="E50" s="295">
        <v>0</v>
      </c>
      <c r="F50" s="295">
        <v>0</v>
      </c>
      <c r="G50" s="295">
        <v>0</v>
      </c>
      <c r="H50" s="295">
        <v>0</v>
      </c>
      <c r="I50" s="295">
        <v>0</v>
      </c>
      <c r="J50" s="295">
        <v>0</v>
      </c>
      <c r="K50" s="295">
        <v>0</v>
      </c>
      <c r="L50" s="295">
        <v>0</v>
      </c>
      <c r="M50" s="295">
        <v>0</v>
      </c>
      <c r="N50" s="295">
        <v>2</v>
      </c>
      <c r="O50" s="295">
        <f t="shared" si="2"/>
        <v>0</v>
      </c>
      <c r="P50" s="295">
        <f t="shared" si="2"/>
        <v>2</v>
      </c>
      <c r="Q50" s="295">
        <f t="shared" si="3"/>
        <v>2</v>
      </c>
      <c r="R50" s="349"/>
    </row>
    <row r="51" spans="1:18" ht="21" customHeight="1" thickBot="1">
      <c r="A51" s="927"/>
      <c r="B51" s="393" t="s">
        <v>204</v>
      </c>
      <c r="C51" s="384">
        <v>0</v>
      </c>
      <c r="D51" s="384">
        <v>0</v>
      </c>
      <c r="E51" s="384">
        <v>0</v>
      </c>
      <c r="F51" s="384">
        <v>0</v>
      </c>
      <c r="G51" s="384">
        <v>0</v>
      </c>
      <c r="H51" s="384">
        <v>0</v>
      </c>
      <c r="I51" s="384">
        <v>0</v>
      </c>
      <c r="J51" s="384">
        <v>0</v>
      </c>
      <c r="K51" s="384">
        <v>0</v>
      </c>
      <c r="L51" s="384">
        <v>0</v>
      </c>
      <c r="M51" s="384">
        <v>0</v>
      </c>
      <c r="N51" s="384">
        <v>0</v>
      </c>
      <c r="O51" s="384">
        <f t="shared" si="2"/>
        <v>0</v>
      </c>
      <c r="P51" s="384">
        <f t="shared" si="2"/>
        <v>0</v>
      </c>
      <c r="Q51" s="384">
        <f t="shared" si="3"/>
        <v>0</v>
      </c>
      <c r="R51" s="349"/>
    </row>
    <row r="52" spans="1:18" ht="21" customHeight="1">
      <c r="A52" s="980" t="s">
        <v>23</v>
      </c>
      <c r="B52" s="444" t="s">
        <v>541</v>
      </c>
      <c r="C52" s="292">
        <f>C50+C48+C46+C44+C42+C40+C38+C36+C34+C21+C19+C17+C15+C13+C11+C9+C7+C5</f>
        <v>151</v>
      </c>
      <c r="D52" s="292">
        <f t="shared" ref="D52:Q53" si="4">D50+D48+D46+D44+D42+D40+D38+D36+D34+D21+D19+D17+D15+D13+D11+D9+D7+D5</f>
        <v>96</v>
      </c>
      <c r="E52" s="292">
        <f t="shared" si="4"/>
        <v>1251</v>
      </c>
      <c r="F52" s="292">
        <f t="shared" si="4"/>
        <v>496</v>
      </c>
      <c r="G52" s="292">
        <f t="shared" si="4"/>
        <v>41</v>
      </c>
      <c r="H52" s="292">
        <f t="shared" si="4"/>
        <v>31</v>
      </c>
      <c r="I52" s="292">
        <f t="shared" si="4"/>
        <v>378</v>
      </c>
      <c r="J52" s="292">
        <f t="shared" si="4"/>
        <v>247</v>
      </c>
      <c r="K52" s="292">
        <f t="shared" si="4"/>
        <v>658</v>
      </c>
      <c r="L52" s="292">
        <f t="shared" si="4"/>
        <v>283</v>
      </c>
      <c r="M52" s="292">
        <f t="shared" si="4"/>
        <v>11</v>
      </c>
      <c r="N52" s="292">
        <f t="shared" si="4"/>
        <v>6</v>
      </c>
      <c r="O52" s="292">
        <f t="shared" si="4"/>
        <v>2490</v>
      </c>
      <c r="P52" s="292">
        <f t="shared" si="4"/>
        <v>1159</v>
      </c>
      <c r="Q52" s="292">
        <f t="shared" si="4"/>
        <v>3649</v>
      </c>
      <c r="R52" s="349"/>
    </row>
    <row r="53" spans="1:18" ht="21" customHeight="1">
      <c r="A53" s="981"/>
      <c r="B53" s="356" t="s">
        <v>204</v>
      </c>
      <c r="C53" s="295">
        <f>C51+C49+C47+C45+C43+C41+C39+C37+C35+C22+C20+C18+C16+C14+C12+C10+C8+C6</f>
        <v>6</v>
      </c>
      <c r="D53" s="295">
        <f t="shared" si="4"/>
        <v>9</v>
      </c>
      <c r="E53" s="295">
        <f t="shared" si="4"/>
        <v>447</v>
      </c>
      <c r="F53" s="295">
        <f t="shared" si="4"/>
        <v>230</v>
      </c>
      <c r="G53" s="295">
        <f t="shared" si="4"/>
        <v>10</v>
      </c>
      <c r="H53" s="295">
        <f t="shared" si="4"/>
        <v>14</v>
      </c>
      <c r="I53" s="295">
        <f t="shared" si="4"/>
        <v>94</v>
      </c>
      <c r="J53" s="295">
        <f t="shared" si="4"/>
        <v>24</v>
      </c>
      <c r="K53" s="295">
        <f t="shared" si="4"/>
        <v>175</v>
      </c>
      <c r="L53" s="295">
        <f t="shared" si="4"/>
        <v>34</v>
      </c>
      <c r="M53" s="295">
        <f t="shared" si="4"/>
        <v>0</v>
      </c>
      <c r="N53" s="295">
        <f t="shared" si="4"/>
        <v>0</v>
      </c>
      <c r="O53" s="295">
        <f t="shared" si="4"/>
        <v>732</v>
      </c>
      <c r="P53" s="295">
        <f t="shared" si="4"/>
        <v>311</v>
      </c>
      <c r="Q53" s="295">
        <f t="shared" si="4"/>
        <v>1043</v>
      </c>
      <c r="R53" s="349"/>
    </row>
    <row r="54" spans="1:18" ht="21" customHeight="1" thickBot="1">
      <c r="A54" s="982"/>
      <c r="B54" s="582" t="s">
        <v>2</v>
      </c>
      <c r="C54" s="146">
        <f>SUM(C52:C53)</f>
        <v>157</v>
      </c>
      <c r="D54" s="146">
        <f t="shared" ref="D54:Q54" si="5">SUM(D52:D53)</f>
        <v>105</v>
      </c>
      <c r="E54" s="146">
        <f t="shared" si="5"/>
        <v>1698</v>
      </c>
      <c r="F54" s="146">
        <f t="shared" si="5"/>
        <v>726</v>
      </c>
      <c r="G54" s="146">
        <f t="shared" si="5"/>
        <v>51</v>
      </c>
      <c r="H54" s="146">
        <f t="shared" si="5"/>
        <v>45</v>
      </c>
      <c r="I54" s="146">
        <f t="shared" si="5"/>
        <v>472</v>
      </c>
      <c r="J54" s="146">
        <f t="shared" si="5"/>
        <v>271</v>
      </c>
      <c r="K54" s="146">
        <f t="shared" si="5"/>
        <v>833</v>
      </c>
      <c r="L54" s="146">
        <f t="shared" si="5"/>
        <v>317</v>
      </c>
      <c r="M54" s="146">
        <f t="shared" si="5"/>
        <v>11</v>
      </c>
      <c r="N54" s="146">
        <f t="shared" si="5"/>
        <v>6</v>
      </c>
      <c r="O54" s="146">
        <f t="shared" si="5"/>
        <v>3222</v>
      </c>
      <c r="P54" s="146">
        <f t="shared" si="5"/>
        <v>1470</v>
      </c>
      <c r="Q54" s="146">
        <f t="shared" si="5"/>
        <v>4692</v>
      </c>
      <c r="R54" s="577"/>
    </row>
    <row r="55" spans="1:18" ht="15.75" thickTop="1">
      <c r="A55" s="577"/>
      <c r="B55" s="577"/>
      <c r="C55" s="577"/>
      <c r="D55" s="577"/>
      <c r="E55" s="577"/>
      <c r="F55" s="577"/>
      <c r="G55" s="577"/>
      <c r="H55" s="577"/>
      <c r="I55" s="577"/>
      <c r="J55" s="577"/>
      <c r="K55" s="577"/>
      <c r="L55" s="577"/>
      <c r="M55" s="577"/>
      <c r="N55" s="577"/>
      <c r="O55" s="577"/>
      <c r="P55" s="577"/>
      <c r="Q55" s="577"/>
      <c r="R55" s="577"/>
    </row>
  </sheetData>
  <mergeCells count="38">
    <mergeCell ref="A15:A16"/>
    <mergeCell ref="A1:Q1"/>
    <mergeCell ref="A3:A4"/>
    <mergeCell ref="B3:B4"/>
    <mergeCell ref="C3:D3"/>
    <mergeCell ref="E3:F3"/>
    <mergeCell ref="G3:H3"/>
    <mergeCell ref="I3:J3"/>
    <mergeCell ref="K3:L3"/>
    <mergeCell ref="M3:N3"/>
    <mergeCell ref="O3:Q3"/>
    <mergeCell ref="A5:A6"/>
    <mergeCell ref="A7:A8"/>
    <mergeCell ref="A9:A10"/>
    <mergeCell ref="A11:A12"/>
    <mergeCell ref="A13:A14"/>
    <mergeCell ref="O32:Q32"/>
    <mergeCell ref="A17:A18"/>
    <mergeCell ref="A19:A20"/>
    <mergeCell ref="A21:A22"/>
    <mergeCell ref="A32:A33"/>
    <mergeCell ref="B32:B33"/>
    <mergeCell ref="C32:D32"/>
    <mergeCell ref="E32:F32"/>
    <mergeCell ref="G32:H32"/>
    <mergeCell ref="I32:J32"/>
    <mergeCell ref="K32:L32"/>
    <mergeCell ref="M32:N32"/>
    <mergeCell ref="A46:A47"/>
    <mergeCell ref="A48:A49"/>
    <mergeCell ref="A50:A51"/>
    <mergeCell ref="A52:A54"/>
    <mergeCell ref="A34:A35"/>
    <mergeCell ref="A36:A37"/>
    <mergeCell ref="A38:A39"/>
    <mergeCell ref="A40:A41"/>
    <mergeCell ref="A42:A43"/>
    <mergeCell ref="A44:A45"/>
  </mergeCells>
  <printOptions horizontalCentered="1"/>
  <pageMargins left="0.5" right="0.5" top="1" bottom="1" header="0.5" footer="0.5"/>
  <pageSetup paperSize="9" scale="80" orientation="landscape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P40"/>
  <sheetViews>
    <sheetView rightToLeft="1" view="pageBreakPreview" zoomScale="85" zoomScaleSheetLayoutView="85" workbookViewId="0">
      <selection activeCell="R13" sqref="R13"/>
    </sheetView>
  </sheetViews>
  <sheetFormatPr defaultColWidth="9.140625" defaultRowHeight="15"/>
  <cols>
    <col min="1" max="1" width="23.7109375" style="577" customWidth="1"/>
    <col min="2" max="16" width="9" style="329" customWidth="1"/>
    <col min="17" max="17" width="9.140625" style="329" customWidth="1"/>
    <col min="18" max="16384" width="9.140625" style="329"/>
  </cols>
  <sheetData>
    <row r="1" spans="1:16" ht="23.25" customHeight="1">
      <c r="A1" s="945" t="s">
        <v>542</v>
      </c>
      <c r="B1" s="945"/>
      <c r="C1" s="945"/>
      <c r="D1" s="945"/>
      <c r="E1" s="945"/>
      <c r="F1" s="945"/>
      <c r="G1" s="945"/>
      <c r="H1" s="945"/>
      <c r="I1" s="945"/>
      <c r="J1" s="945"/>
      <c r="K1" s="945"/>
      <c r="L1" s="945"/>
      <c r="M1" s="945"/>
      <c r="N1" s="945"/>
      <c r="O1" s="945"/>
      <c r="P1" s="945"/>
    </row>
    <row r="2" spans="1:16" ht="15.75" customHeight="1" thickBot="1">
      <c r="A2" s="564" t="s">
        <v>543</v>
      </c>
      <c r="B2" s="565"/>
      <c r="C2" s="565"/>
      <c r="D2" s="56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</row>
    <row r="3" spans="1:16" ht="20.25" customHeight="1" thickTop="1">
      <c r="A3" s="949" t="s">
        <v>3</v>
      </c>
      <c r="B3" s="857" t="s">
        <v>240</v>
      </c>
      <c r="C3" s="857"/>
      <c r="D3" s="857" t="s">
        <v>544</v>
      </c>
      <c r="E3" s="857"/>
      <c r="F3" s="857" t="s">
        <v>242</v>
      </c>
      <c r="G3" s="857"/>
      <c r="H3" s="857" t="s">
        <v>243</v>
      </c>
      <c r="I3" s="857"/>
      <c r="J3" s="857" t="s">
        <v>186</v>
      </c>
      <c r="K3" s="857"/>
      <c r="L3" s="857" t="s">
        <v>187</v>
      </c>
      <c r="M3" s="857"/>
      <c r="N3" s="857" t="s">
        <v>23</v>
      </c>
      <c r="O3" s="857"/>
      <c r="P3" s="857"/>
    </row>
    <row r="4" spans="1:16" ht="20.25" customHeight="1" thickBot="1">
      <c r="A4" s="986"/>
      <c r="B4" s="583" t="s">
        <v>181</v>
      </c>
      <c r="C4" s="583" t="s">
        <v>313</v>
      </c>
      <c r="D4" s="583" t="s">
        <v>181</v>
      </c>
      <c r="E4" s="583" t="s">
        <v>313</v>
      </c>
      <c r="F4" s="583" t="s">
        <v>181</v>
      </c>
      <c r="G4" s="583" t="s">
        <v>313</v>
      </c>
      <c r="H4" s="583" t="s">
        <v>181</v>
      </c>
      <c r="I4" s="583" t="s">
        <v>313</v>
      </c>
      <c r="J4" s="583" t="s">
        <v>181</v>
      </c>
      <c r="K4" s="583" t="s">
        <v>313</v>
      </c>
      <c r="L4" s="583" t="s">
        <v>181</v>
      </c>
      <c r="M4" s="583" t="s">
        <v>313</v>
      </c>
      <c r="N4" s="583" t="s">
        <v>181</v>
      </c>
      <c r="O4" s="583" t="s">
        <v>313</v>
      </c>
      <c r="P4" s="583" t="s">
        <v>2</v>
      </c>
    </row>
    <row r="5" spans="1:16" ht="20.25" customHeight="1">
      <c r="A5" s="570" t="s">
        <v>183</v>
      </c>
      <c r="B5" s="292">
        <v>0</v>
      </c>
      <c r="C5" s="292">
        <v>0</v>
      </c>
      <c r="D5" s="292">
        <v>0</v>
      </c>
      <c r="E5" s="292">
        <v>0</v>
      </c>
      <c r="F5" s="292">
        <v>0</v>
      </c>
      <c r="G5" s="292">
        <v>0</v>
      </c>
      <c r="H5" s="292">
        <v>1</v>
      </c>
      <c r="I5" s="292">
        <v>0</v>
      </c>
      <c r="J5" s="292">
        <v>51</v>
      </c>
      <c r="K5" s="292">
        <v>25</v>
      </c>
      <c r="L5" s="292">
        <v>275</v>
      </c>
      <c r="M5" s="292">
        <v>152</v>
      </c>
      <c r="N5" s="292">
        <f>SUM(B5,D5,F5,H5,J5,L5)</f>
        <v>327</v>
      </c>
      <c r="O5" s="292">
        <f>SUM(C5,E5,G5,I5,K5,M5)</f>
        <v>177</v>
      </c>
      <c r="P5" s="292">
        <f>SUM(N5:O5)</f>
        <v>504</v>
      </c>
    </row>
    <row r="6" spans="1:16" ht="20.25" customHeight="1">
      <c r="A6" s="570" t="s">
        <v>88</v>
      </c>
      <c r="B6" s="295">
        <v>0</v>
      </c>
      <c r="C6" s="295">
        <v>0</v>
      </c>
      <c r="D6" s="295">
        <v>0</v>
      </c>
      <c r="E6" s="295">
        <v>0</v>
      </c>
      <c r="F6" s="295">
        <v>0</v>
      </c>
      <c r="G6" s="295">
        <v>0</v>
      </c>
      <c r="H6" s="295">
        <v>0</v>
      </c>
      <c r="I6" s="295">
        <v>0</v>
      </c>
      <c r="J6" s="295">
        <v>0</v>
      </c>
      <c r="K6" s="295">
        <v>0</v>
      </c>
      <c r="L6" s="295">
        <v>2</v>
      </c>
      <c r="M6" s="295">
        <v>1</v>
      </c>
      <c r="N6" s="295">
        <f t="shared" ref="N6:O25" si="0">SUM(B6,D6,F6,H6,J6,L6)</f>
        <v>2</v>
      </c>
      <c r="O6" s="295">
        <f t="shared" si="0"/>
        <v>1</v>
      </c>
      <c r="P6" s="295">
        <f t="shared" ref="P6:P25" si="1">SUM(N6:O6)</f>
        <v>3</v>
      </c>
    </row>
    <row r="7" spans="1:16" ht="16.5" customHeight="1">
      <c r="A7" s="570" t="s">
        <v>75</v>
      </c>
      <c r="B7" s="295">
        <v>0</v>
      </c>
      <c r="C7" s="295">
        <v>0</v>
      </c>
      <c r="D7" s="295">
        <v>0</v>
      </c>
      <c r="E7" s="295">
        <v>0</v>
      </c>
      <c r="F7" s="295">
        <v>0</v>
      </c>
      <c r="G7" s="295">
        <v>0</v>
      </c>
      <c r="H7" s="295">
        <v>1</v>
      </c>
      <c r="I7" s="295">
        <v>0</v>
      </c>
      <c r="J7" s="295">
        <v>14</v>
      </c>
      <c r="K7" s="295">
        <v>4</v>
      </c>
      <c r="L7" s="295">
        <v>37</v>
      </c>
      <c r="M7" s="295">
        <v>9</v>
      </c>
      <c r="N7" s="295">
        <f t="shared" si="0"/>
        <v>52</v>
      </c>
      <c r="O7" s="295">
        <f t="shared" si="0"/>
        <v>13</v>
      </c>
      <c r="P7" s="295">
        <f t="shared" si="1"/>
        <v>65</v>
      </c>
    </row>
    <row r="8" spans="1:16" ht="20.25" customHeight="1">
      <c r="A8" s="570" t="s">
        <v>74</v>
      </c>
      <c r="B8" s="295">
        <v>0</v>
      </c>
      <c r="C8" s="295">
        <v>0</v>
      </c>
      <c r="D8" s="295">
        <v>0</v>
      </c>
      <c r="E8" s="295">
        <v>0</v>
      </c>
      <c r="F8" s="295">
        <v>0</v>
      </c>
      <c r="G8" s="295">
        <v>0</v>
      </c>
      <c r="H8" s="295">
        <v>4</v>
      </c>
      <c r="I8" s="295">
        <v>2</v>
      </c>
      <c r="J8" s="295">
        <v>0</v>
      </c>
      <c r="K8" s="295">
        <v>0</v>
      </c>
      <c r="L8" s="295">
        <v>9</v>
      </c>
      <c r="M8" s="295">
        <v>8</v>
      </c>
      <c r="N8" s="295">
        <f t="shared" si="0"/>
        <v>13</v>
      </c>
      <c r="O8" s="295">
        <f t="shared" si="0"/>
        <v>10</v>
      </c>
      <c r="P8" s="295">
        <f t="shared" si="1"/>
        <v>23</v>
      </c>
    </row>
    <row r="9" spans="1:16" ht="20.25" customHeight="1">
      <c r="A9" s="570" t="s">
        <v>81</v>
      </c>
      <c r="B9" s="295">
        <v>1</v>
      </c>
      <c r="C9" s="295">
        <v>1</v>
      </c>
      <c r="D9" s="295">
        <v>0</v>
      </c>
      <c r="E9" s="295">
        <v>8</v>
      </c>
      <c r="F9" s="295">
        <v>0</v>
      </c>
      <c r="G9" s="295">
        <v>0</v>
      </c>
      <c r="H9" s="295">
        <v>0</v>
      </c>
      <c r="I9" s="295">
        <v>3</v>
      </c>
      <c r="J9" s="295">
        <v>4</v>
      </c>
      <c r="K9" s="295">
        <v>5</v>
      </c>
      <c r="L9" s="295">
        <v>174</v>
      </c>
      <c r="M9" s="295">
        <v>28</v>
      </c>
      <c r="N9" s="295">
        <f t="shared" si="0"/>
        <v>179</v>
      </c>
      <c r="O9" s="295">
        <f t="shared" si="0"/>
        <v>45</v>
      </c>
      <c r="P9" s="295">
        <f t="shared" si="1"/>
        <v>224</v>
      </c>
    </row>
    <row r="10" spans="1:16" ht="20.25" customHeight="1">
      <c r="A10" s="570" t="s">
        <v>71</v>
      </c>
      <c r="B10" s="295">
        <v>0</v>
      </c>
      <c r="C10" s="295">
        <v>0</v>
      </c>
      <c r="D10" s="295">
        <v>9</v>
      </c>
      <c r="E10" s="295">
        <v>3</v>
      </c>
      <c r="F10" s="295">
        <v>8</v>
      </c>
      <c r="G10" s="295">
        <v>1</v>
      </c>
      <c r="H10" s="295">
        <v>2</v>
      </c>
      <c r="I10" s="295">
        <v>0</v>
      </c>
      <c r="J10" s="295">
        <v>3</v>
      </c>
      <c r="K10" s="295">
        <v>0</v>
      </c>
      <c r="L10" s="295">
        <v>1</v>
      </c>
      <c r="M10" s="295">
        <v>0</v>
      </c>
      <c r="N10" s="295">
        <f t="shared" si="0"/>
        <v>23</v>
      </c>
      <c r="O10" s="295">
        <f t="shared" si="0"/>
        <v>4</v>
      </c>
      <c r="P10" s="295">
        <f t="shared" si="1"/>
        <v>27</v>
      </c>
    </row>
    <row r="11" spans="1:16" ht="20.25" customHeight="1">
      <c r="A11" s="570" t="s">
        <v>64</v>
      </c>
      <c r="B11" s="295">
        <v>0</v>
      </c>
      <c r="C11" s="295">
        <v>0</v>
      </c>
      <c r="D11" s="295">
        <v>0</v>
      </c>
      <c r="E11" s="295">
        <v>0</v>
      </c>
      <c r="F11" s="295">
        <v>0</v>
      </c>
      <c r="G11" s="295">
        <v>0</v>
      </c>
      <c r="H11" s="295">
        <v>0</v>
      </c>
      <c r="I11" s="295">
        <v>0</v>
      </c>
      <c r="J11" s="295">
        <v>0</v>
      </c>
      <c r="K11" s="295">
        <v>0</v>
      </c>
      <c r="L11" s="295">
        <v>5</v>
      </c>
      <c r="M11" s="295">
        <v>1</v>
      </c>
      <c r="N11" s="295">
        <f t="shared" si="0"/>
        <v>5</v>
      </c>
      <c r="O11" s="295">
        <f t="shared" si="0"/>
        <v>1</v>
      </c>
      <c r="P11" s="295">
        <f t="shared" si="1"/>
        <v>6</v>
      </c>
    </row>
    <row r="12" spans="1:16" ht="30" customHeight="1">
      <c r="A12" s="339" t="s">
        <v>545</v>
      </c>
      <c r="B12" s="295">
        <v>0</v>
      </c>
      <c r="C12" s="295">
        <v>0</v>
      </c>
      <c r="D12" s="295">
        <v>0</v>
      </c>
      <c r="E12" s="295">
        <v>0</v>
      </c>
      <c r="F12" s="295">
        <v>0</v>
      </c>
      <c r="G12" s="295">
        <v>0</v>
      </c>
      <c r="H12" s="295">
        <v>1</v>
      </c>
      <c r="I12" s="295">
        <v>2</v>
      </c>
      <c r="J12" s="295">
        <v>6</v>
      </c>
      <c r="K12" s="295">
        <v>3</v>
      </c>
      <c r="L12" s="295">
        <v>220</v>
      </c>
      <c r="M12" s="295">
        <v>67</v>
      </c>
      <c r="N12" s="295">
        <f t="shared" si="0"/>
        <v>227</v>
      </c>
      <c r="O12" s="295">
        <f t="shared" si="0"/>
        <v>72</v>
      </c>
      <c r="P12" s="295">
        <f t="shared" si="1"/>
        <v>299</v>
      </c>
    </row>
    <row r="13" spans="1:16" ht="20.25" customHeight="1">
      <c r="A13" s="570" t="s">
        <v>83</v>
      </c>
      <c r="B13" s="295">
        <v>0</v>
      </c>
      <c r="C13" s="295">
        <v>0</v>
      </c>
      <c r="D13" s="295">
        <v>0</v>
      </c>
      <c r="E13" s="295">
        <v>0</v>
      </c>
      <c r="F13" s="295">
        <v>0</v>
      </c>
      <c r="G13" s="295">
        <v>0</v>
      </c>
      <c r="H13" s="295">
        <v>2</v>
      </c>
      <c r="I13" s="295">
        <v>7</v>
      </c>
      <c r="J13" s="295">
        <v>32</v>
      </c>
      <c r="K13" s="295">
        <v>34</v>
      </c>
      <c r="L13" s="295">
        <v>681</v>
      </c>
      <c r="M13" s="295">
        <v>349</v>
      </c>
      <c r="N13" s="295">
        <f t="shared" si="0"/>
        <v>715</v>
      </c>
      <c r="O13" s="295">
        <f t="shared" si="0"/>
        <v>390</v>
      </c>
      <c r="P13" s="295">
        <f t="shared" si="1"/>
        <v>1105</v>
      </c>
    </row>
    <row r="14" spans="1:16" ht="20.25" customHeight="1">
      <c r="A14" s="570" t="s">
        <v>78</v>
      </c>
      <c r="B14" s="295">
        <v>0</v>
      </c>
      <c r="C14" s="295">
        <v>0</v>
      </c>
      <c r="D14" s="295">
        <v>0</v>
      </c>
      <c r="E14" s="295">
        <v>0</v>
      </c>
      <c r="F14" s="295">
        <v>0</v>
      </c>
      <c r="G14" s="295">
        <v>0</v>
      </c>
      <c r="H14" s="295">
        <v>1</v>
      </c>
      <c r="I14" s="295">
        <v>0</v>
      </c>
      <c r="J14" s="295">
        <v>1</v>
      </c>
      <c r="K14" s="295">
        <v>0</v>
      </c>
      <c r="L14" s="295">
        <v>2</v>
      </c>
      <c r="M14" s="295">
        <v>0</v>
      </c>
      <c r="N14" s="295">
        <f t="shared" si="0"/>
        <v>4</v>
      </c>
      <c r="O14" s="295">
        <f t="shared" si="0"/>
        <v>0</v>
      </c>
      <c r="P14" s="295">
        <f t="shared" si="1"/>
        <v>4</v>
      </c>
    </row>
    <row r="15" spans="1:16" ht="20.25" customHeight="1">
      <c r="A15" s="570" t="s">
        <v>70</v>
      </c>
      <c r="B15" s="295">
        <v>0</v>
      </c>
      <c r="C15" s="295">
        <v>0</v>
      </c>
      <c r="D15" s="295">
        <v>0</v>
      </c>
      <c r="E15" s="295">
        <v>0</v>
      </c>
      <c r="F15" s="295">
        <v>0</v>
      </c>
      <c r="G15" s="295">
        <v>0</v>
      </c>
      <c r="H15" s="295">
        <v>0</v>
      </c>
      <c r="I15" s="295">
        <v>0</v>
      </c>
      <c r="J15" s="295">
        <v>0</v>
      </c>
      <c r="K15" s="295">
        <v>0</v>
      </c>
      <c r="L15" s="295">
        <v>0</v>
      </c>
      <c r="M15" s="295">
        <v>1</v>
      </c>
      <c r="N15" s="295">
        <f t="shared" si="0"/>
        <v>0</v>
      </c>
      <c r="O15" s="295">
        <f t="shared" si="0"/>
        <v>1</v>
      </c>
      <c r="P15" s="295">
        <f t="shared" si="1"/>
        <v>1</v>
      </c>
    </row>
    <row r="16" spans="1:16" ht="20.25" customHeight="1">
      <c r="A16" s="570" t="s">
        <v>56</v>
      </c>
      <c r="B16" s="295">
        <v>4</v>
      </c>
      <c r="C16" s="295">
        <v>4</v>
      </c>
      <c r="D16" s="295">
        <v>23</v>
      </c>
      <c r="E16" s="295">
        <v>5</v>
      </c>
      <c r="F16" s="295">
        <v>16</v>
      </c>
      <c r="G16" s="295">
        <v>4</v>
      </c>
      <c r="H16" s="295">
        <v>80</v>
      </c>
      <c r="I16" s="295">
        <v>36</v>
      </c>
      <c r="J16" s="295">
        <v>89</v>
      </c>
      <c r="K16" s="295">
        <v>52</v>
      </c>
      <c r="L16" s="295">
        <v>98</v>
      </c>
      <c r="M16" s="295">
        <v>44</v>
      </c>
      <c r="N16" s="295">
        <f t="shared" si="0"/>
        <v>310</v>
      </c>
      <c r="O16" s="295">
        <f t="shared" si="0"/>
        <v>145</v>
      </c>
      <c r="P16" s="295">
        <f t="shared" si="1"/>
        <v>455</v>
      </c>
    </row>
    <row r="17" spans="1:16" ht="20.25" customHeight="1">
      <c r="A17" s="570" t="s">
        <v>80</v>
      </c>
      <c r="B17" s="295">
        <v>0</v>
      </c>
      <c r="C17" s="295">
        <v>0</v>
      </c>
      <c r="D17" s="295">
        <v>0</v>
      </c>
      <c r="E17" s="295">
        <v>0</v>
      </c>
      <c r="F17" s="295">
        <v>0</v>
      </c>
      <c r="G17" s="295">
        <v>0</v>
      </c>
      <c r="H17" s="295">
        <v>3</v>
      </c>
      <c r="I17" s="295">
        <v>0</v>
      </c>
      <c r="J17" s="295">
        <v>2</v>
      </c>
      <c r="K17" s="295">
        <v>3</v>
      </c>
      <c r="L17" s="295">
        <v>28</v>
      </c>
      <c r="M17" s="295">
        <v>16</v>
      </c>
      <c r="N17" s="295">
        <f t="shared" si="0"/>
        <v>33</v>
      </c>
      <c r="O17" s="295">
        <f t="shared" si="0"/>
        <v>19</v>
      </c>
      <c r="P17" s="295">
        <f t="shared" si="1"/>
        <v>52</v>
      </c>
    </row>
    <row r="18" spans="1:16" ht="20.25" customHeight="1">
      <c r="A18" s="570" t="s">
        <v>82</v>
      </c>
      <c r="B18" s="295">
        <v>0</v>
      </c>
      <c r="C18" s="295">
        <v>0</v>
      </c>
      <c r="D18" s="295">
        <v>0</v>
      </c>
      <c r="E18" s="295">
        <v>0</v>
      </c>
      <c r="F18" s="295">
        <v>1</v>
      </c>
      <c r="G18" s="295">
        <v>0</v>
      </c>
      <c r="H18" s="295">
        <v>0</v>
      </c>
      <c r="I18" s="295">
        <v>0</v>
      </c>
      <c r="J18" s="295">
        <v>42</v>
      </c>
      <c r="K18" s="295">
        <v>6</v>
      </c>
      <c r="L18" s="295">
        <v>219</v>
      </c>
      <c r="M18" s="295">
        <v>95</v>
      </c>
      <c r="N18" s="295">
        <f t="shared" si="0"/>
        <v>262</v>
      </c>
      <c r="O18" s="295">
        <f t="shared" si="0"/>
        <v>101</v>
      </c>
      <c r="P18" s="295">
        <f t="shared" si="1"/>
        <v>363</v>
      </c>
    </row>
    <row r="19" spans="1:16" ht="20.25" customHeight="1">
      <c r="A19" s="570" t="s">
        <v>68</v>
      </c>
      <c r="B19" s="295">
        <v>1</v>
      </c>
      <c r="C19" s="295">
        <v>0</v>
      </c>
      <c r="D19" s="295">
        <v>5</v>
      </c>
      <c r="E19" s="295">
        <v>0</v>
      </c>
      <c r="F19" s="295">
        <v>2</v>
      </c>
      <c r="G19" s="295">
        <v>0</v>
      </c>
      <c r="H19" s="295">
        <v>5</v>
      </c>
      <c r="I19" s="295">
        <v>3</v>
      </c>
      <c r="J19" s="295">
        <v>32</v>
      </c>
      <c r="K19" s="295">
        <v>6</v>
      </c>
      <c r="L19" s="295">
        <v>165</v>
      </c>
      <c r="M19" s="295">
        <v>45</v>
      </c>
      <c r="N19" s="295">
        <f t="shared" si="0"/>
        <v>210</v>
      </c>
      <c r="O19" s="295">
        <f t="shared" si="0"/>
        <v>54</v>
      </c>
      <c r="P19" s="295">
        <f t="shared" si="1"/>
        <v>264</v>
      </c>
    </row>
    <row r="20" spans="1:16" ht="20.25" customHeight="1">
      <c r="A20" s="570" t="s">
        <v>528</v>
      </c>
      <c r="B20" s="295">
        <v>0</v>
      </c>
      <c r="C20" s="295">
        <v>0</v>
      </c>
      <c r="D20" s="295">
        <v>0</v>
      </c>
      <c r="E20" s="295">
        <v>0</v>
      </c>
      <c r="F20" s="295">
        <v>0</v>
      </c>
      <c r="G20" s="295">
        <v>0</v>
      </c>
      <c r="H20" s="295">
        <v>0</v>
      </c>
      <c r="I20" s="295">
        <v>0</v>
      </c>
      <c r="J20" s="295">
        <v>1</v>
      </c>
      <c r="K20" s="295">
        <v>1</v>
      </c>
      <c r="L20" s="295">
        <v>2</v>
      </c>
      <c r="M20" s="295">
        <v>2</v>
      </c>
      <c r="N20" s="295">
        <f t="shared" si="0"/>
        <v>3</v>
      </c>
      <c r="O20" s="295">
        <f t="shared" si="0"/>
        <v>3</v>
      </c>
      <c r="P20" s="295">
        <f t="shared" si="1"/>
        <v>6</v>
      </c>
    </row>
    <row r="21" spans="1:16" ht="20.25" customHeight="1">
      <c r="A21" s="570" t="s">
        <v>177</v>
      </c>
      <c r="B21" s="295">
        <v>2</v>
      </c>
      <c r="C21" s="295">
        <v>4</v>
      </c>
      <c r="D21" s="295">
        <v>15</v>
      </c>
      <c r="E21" s="295">
        <v>4</v>
      </c>
      <c r="F21" s="295">
        <v>4</v>
      </c>
      <c r="G21" s="295">
        <v>3</v>
      </c>
      <c r="H21" s="295">
        <v>79</v>
      </c>
      <c r="I21" s="295">
        <v>15</v>
      </c>
      <c r="J21" s="295">
        <v>78</v>
      </c>
      <c r="K21" s="295">
        <v>26</v>
      </c>
      <c r="L21" s="295">
        <v>62</v>
      </c>
      <c r="M21" s="295">
        <v>35</v>
      </c>
      <c r="N21" s="295">
        <f t="shared" si="0"/>
        <v>240</v>
      </c>
      <c r="O21" s="295">
        <f t="shared" si="0"/>
        <v>87</v>
      </c>
      <c r="P21" s="295">
        <f t="shared" si="1"/>
        <v>327</v>
      </c>
    </row>
    <row r="22" spans="1:16" ht="20.25" customHeight="1">
      <c r="A22" s="570" t="s">
        <v>73</v>
      </c>
      <c r="B22" s="295">
        <v>0</v>
      </c>
      <c r="C22" s="295">
        <v>0</v>
      </c>
      <c r="D22" s="295">
        <v>0</v>
      </c>
      <c r="E22" s="295">
        <v>0</v>
      </c>
      <c r="F22" s="295">
        <v>0</v>
      </c>
      <c r="G22" s="295">
        <v>0</v>
      </c>
      <c r="H22" s="295">
        <v>0</v>
      </c>
      <c r="I22" s="295">
        <v>0</v>
      </c>
      <c r="J22" s="295">
        <v>1</v>
      </c>
      <c r="K22" s="295">
        <v>0</v>
      </c>
      <c r="L22" s="295">
        <v>1</v>
      </c>
      <c r="M22" s="295">
        <v>1</v>
      </c>
      <c r="N22" s="295">
        <f t="shared" si="0"/>
        <v>2</v>
      </c>
      <c r="O22" s="295">
        <f t="shared" si="0"/>
        <v>1</v>
      </c>
      <c r="P22" s="295">
        <f t="shared" si="1"/>
        <v>3</v>
      </c>
    </row>
    <row r="23" spans="1:16" ht="20.25" customHeight="1">
      <c r="A23" s="570" t="s">
        <v>507</v>
      </c>
      <c r="B23" s="295">
        <v>0</v>
      </c>
      <c r="C23" s="295">
        <v>0</v>
      </c>
      <c r="D23" s="295">
        <v>0</v>
      </c>
      <c r="E23" s="295">
        <v>0</v>
      </c>
      <c r="F23" s="295">
        <v>0</v>
      </c>
      <c r="G23" s="295">
        <v>0</v>
      </c>
      <c r="H23" s="295">
        <v>0</v>
      </c>
      <c r="I23" s="295">
        <v>0</v>
      </c>
      <c r="J23" s="295">
        <v>0</v>
      </c>
      <c r="K23" s="295">
        <v>0</v>
      </c>
      <c r="L23" s="295">
        <v>35</v>
      </c>
      <c r="M23" s="295">
        <v>55</v>
      </c>
      <c r="N23" s="295">
        <f t="shared" si="0"/>
        <v>35</v>
      </c>
      <c r="O23" s="295">
        <f t="shared" si="0"/>
        <v>55</v>
      </c>
      <c r="P23" s="295">
        <f t="shared" si="1"/>
        <v>90</v>
      </c>
    </row>
    <row r="24" spans="1:16" ht="20.25" customHeight="1">
      <c r="A24" s="570" t="s">
        <v>508</v>
      </c>
      <c r="B24" s="295">
        <v>0</v>
      </c>
      <c r="C24" s="295">
        <v>0</v>
      </c>
      <c r="D24" s="295">
        <v>0</v>
      </c>
      <c r="E24" s="295">
        <v>0</v>
      </c>
      <c r="F24" s="295">
        <v>0</v>
      </c>
      <c r="G24" s="295">
        <v>0</v>
      </c>
      <c r="H24" s="295">
        <v>1</v>
      </c>
      <c r="I24" s="295">
        <v>0</v>
      </c>
      <c r="J24" s="295">
        <v>1</v>
      </c>
      <c r="K24" s="295">
        <v>0</v>
      </c>
      <c r="L24" s="295">
        <v>8</v>
      </c>
      <c r="M24" s="295">
        <v>0</v>
      </c>
      <c r="N24" s="295">
        <f t="shared" si="0"/>
        <v>10</v>
      </c>
      <c r="O24" s="295">
        <f t="shared" si="0"/>
        <v>0</v>
      </c>
      <c r="P24" s="295">
        <f t="shared" si="1"/>
        <v>10</v>
      </c>
    </row>
    <row r="25" spans="1:16" ht="20.25" customHeight="1" thickBot="1">
      <c r="A25" s="570" t="s">
        <v>511</v>
      </c>
      <c r="B25" s="324">
        <v>0</v>
      </c>
      <c r="C25" s="324">
        <v>0</v>
      </c>
      <c r="D25" s="324">
        <v>0</v>
      </c>
      <c r="E25" s="324">
        <v>0</v>
      </c>
      <c r="F25" s="324">
        <v>0</v>
      </c>
      <c r="G25" s="324">
        <v>0</v>
      </c>
      <c r="H25" s="324">
        <v>0</v>
      </c>
      <c r="I25" s="324">
        <v>0</v>
      </c>
      <c r="J25" s="324">
        <v>1</v>
      </c>
      <c r="K25" s="324">
        <v>0</v>
      </c>
      <c r="L25" s="324">
        <v>7</v>
      </c>
      <c r="M25" s="324">
        <v>2</v>
      </c>
      <c r="N25" s="299">
        <f t="shared" si="0"/>
        <v>8</v>
      </c>
      <c r="O25" s="299">
        <f t="shared" si="0"/>
        <v>2</v>
      </c>
      <c r="P25" s="299">
        <f t="shared" si="1"/>
        <v>10</v>
      </c>
    </row>
    <row r="26" spans="1:16" ht="20.25" customHeight="1" thickBot="1">
      <c r="A26" s="360" t="s">
        <v>23</v>
      </c>
      <c r="B26" s="326">
        <f t="shared" ref="B26:P26" si="2">SUM(B5:B25)</f>
        <v>8</v>
      </c>
      <c r="C26" s="326">
        <f t="shared" si="2"/>
        <v>9</v>
      </c>
      <c r="D26" s="326">
        <f t="shared" si="2"/>
        <v>52</v>
      </c>
      <c r="E26" s="326">
        <f t="shared" si="2"/>
        <v>20</v>
      </c>
      <c r="F26" s="326">
        <f t="shared" si="2"/>
        <v>31</v>
      </c>
      <c r="G26" s="326">
        <f t="shared" si="2"/>
        <v>8</v>
      </c>
      <c r="H26" s="326">
        <f t="shared" si="2"/>
        <v>180</v>
      </c>
      <c r="I26" s="326">
        <f t="shared" si="2"/>
        <v>68</v>
      </c>
      <c r="J26" s="326">
        <f t="shared" si="2"/>
        <v>358</v>
      </c>
      <c r="K26" s="326">
        <f t="shared" si="2"/>
        <v>165</v>
      </c>
      <c r="L26" s="326">
        <f t="shared" si="2"/>
        <v>2031</v>
      </c>
      <c r="M26" s="326">
        <f t="shared" si="2"/>
        <v>911</v>
      </c>
      <c r="N26" s="326">
        <f t="shared" si="2"/>
        <v>2660</v>
      </c>
      <c r="O26" s="326">
        <f t="shared" si="2"/>
        <v>1181</v>
      </c>
      <c r="P26" s="326">
        <f t="shared" si="2"/>
        <v>3841</v>
      </c>
    </row>
    <row r="27" spans="1:16" ht="15.75" thickTop="1"/>
    <row r="32" spans="1:16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</sheetData>
  <mergeCells count="9">
    <mergeCell ref="A1:P1"/>
    <mergeCell ref="A3:A4"/>
    <mergeCell ref="B3:C3"/>
    <mergeCell ref="D3:E3"/>
    <mergeCell ref="F3:G3"/>
    <mergeCell ref="H3:I3"/>
    <mergeCell ref="J3:K3"/>
    <mergeCell ref="L3:M3"/>
    <mergeCell ref="N3:P3"/>
  </mergeCells>
  <printOptions horizontalCentered="1"/>
  <pageMargins left="0.5" right="0.5" top="1" bottom="1" header="0.5" footer="0.5"/>
  <pageSetup paperSize="9" scale="85" orientation="landscape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46"/>
  <sheetViews>
    <sheetView rightToLeft="1" view="pageBreakPreview" topLeftCell="A18" zoomScale="90" zoomScaleSheetLayoutView="90" workbookViewId="0">
      <selection activeCell="R13" sqref="R13"/>
    </sheetView>
  </sheetViews>
  <sheetFormatPr defaultColWidth="9.140625" defaultRowHeight="15"/>
  <cols>
    <col min="1" max="1" width="15.5703125" style="329" customWidth="1"/>
    <col min="2" max="2" width="9.28515625" style="329" customWidth="1"/>
    <col min="3" max="16" width="8.28515625" style="329" customWidth="1"/>
    <col min="17" max="17" width="9.85546875" style="329" customWidth="1"/>
    <col min="18" max="18" width="6.42578125" style="329" customWidth="1"/>
    <col min="19" max="16384" width="9.140625" style="329"/>
  </cols>
  <sheetData>
    <row r="1" spans="1:19" ht="18" customHeight="1">
      <c r="A1" s="945" t="s">
        <v>546</v>
      </c>
      <c r="B1" s="945"/>
      <c r="C1" s="945"/>
      <c r="D1" s="945"/>
      <c r="E1" s="945"/>
      <c r="F1" s="945"/>
      <c r="G1" s="945"/>
      <c r="H1" s="945"/>
      <c r="I1" s="945"/>
      <c r="J1" s="945"/>
      <c r="K1" s="945"/>
      <c r="L1" s="945"/>
      <c r="M1" s="945"/>
      <c r="N1" s="945"/>
      <c r="O1" s="945"/>
      <c r="P1" s="945"/>
    </row>
    <row r="2" spans="1:19" ht="18" customHeight="1" thickBot="1">
      <c r="A2" s="564" t="s">
        <v>547</v>
      </c>
      <c r="B2" s="565"/>
      <c r="C2" s="565"/>
      <c r="D2" s="56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</row>
    <row r="3" spans="1:19" ht="21.75" customHeight="1" thickTop="1">
      <c r="A3" s="976" t="s">
        <v>325</v>
      </c>
      <c r="B3" s="863" t="s">
        <v>196</v>
      </c>
      <c r="C3" s="863" t="s">
        <v>240</v>
      </c>
      <c r="D3" s="863"/>
      <c r="E3" s="863" t="s">
        <v>544</v>
      </c>
      <c r="F3" s="863"/>
      <c r="G3" s="863" t="s">
        <v>242</v>
      </c>
      <c r="H3" s="863"/>
      <c r="I3" s="863" t="s">
        <v>243</v>
      </c>
      <c r="J3" s="863"/>
      <c r="K3" s="863" t="s">
        <v>186</v>
      </c>
      <c r="L3" s="863"/>
      <c r="M3" s="979" t="s">
        <v>187</v>
      </c>
      <c r="N3" s="979"/>
      <c r="O3" s="863" t="s">
        <v>23</v>
      </c>
      <c r="P3" s="863"/>
      <c r="Q3" s="863"/>
    </row>
    <row r="4" spans="1:19" ht="20.25" customHeight="1" thickBot="1">
      <c r="A4" s="846"/>
      <c r="B4" s="985"/>
      <c r="C4" s="578" t="s">
        <v>181</v>
      </c>
      <c r="D4" s="578" t="s">
        <v>313</v>
      </c>
      <c r="E4" s="578" t="s">
        <v>181</v>
      </c>
      <c r="F4" s="578" t="s">
        <v>313</v>
      </c>
      <c r="G4" s="578" t="s">
        <v>181</v>
      </c>
      <c r="H4" s="578" t="s">
        <v>313</v>
      </c>
      <c r="I4" s="578" t="s">
        <v>181</v>
      </c>
      <c r="J4" s="578" t="s">
        <v>313</v>
      </c>
      <c r="K4" s="578" t="s">
        <v>181</v>
      </c>
      <c r="L4" s="578" t="s">
        <v>313</v>
      </c>
      <c r="M4" s="578" t="s">
        <v>181</v>
      </c>
      <c r="N4" s="578" t="s">
        <v>313</v>
      </c>
      <c r="O4" s="578" t="s">
        <v>181</v>
      </c>
      <c r="P4" s="578" t="s">
        <v>313</v>
      </c>
      <c r="Q4" s="578" t="s">
        <v>181</v>
      </c>
    </row>
    <row r="5" spans="1:19" ht="18.75" customHeight="1">
      <c r="A5" s="962" t="s">
        <v>210</v>
      </c>
      <c r="B5" s="523" t="s">
        <v>203</v>
      </c>
      <c r="C5" s="584">
        <v>0</v>
      </c>
      <c r="D5" s="584">
        <v>0</v>
      </c>
      <c r="E5" s="584">
        <v>0</v>
      </c>
      <c r="F5" s="584">
        <v>0</v>
      </c>
      <c r="G5" s="584">
        <v>0</v>
      </c>
      <c r="H5" s="584">
        <v>0</v>
      </c>
      <c r="I5" s="584">
        <v>0</v>
      </c>
      <c r="J5" s="584">
        <v>0</v>
      </c>
      <c r="K5" s="584">
        <v>4</v>
      </c>
      <c r="L5" s="584">
        <v>0</v>
      </c>
      <c r="M5" s="584">
        <v>128</v>
      </c>
      <c r="N5" s="584">
        <v>95</v>
      </c>
      <c r="O5" s="292">
        <f>M5+K5+I5+G5+E5+C5</f>
        <v>132</v>
      </c>
      <c r="P5" s="292">
        <f>N5+L5+J5+H5+F5+D5</f>
        <v>95</v>
      </c>
      <c r="Q5" s="292">
        <f>P5+O5</f>
        <v>227</v>
      </c>
      <c r="R5" s="349"/>
      <c r="S5" s="336"/>
    </row>
    <row r="6" spans="1:19" ht="18.75" customHeight="1">
      <c r="A6" s="963"/>
      <c r="B6" s="516" t="s">
        <v>204</v>
      </c>
      <c r="C6" s="357">
        <v>0</v>
      </c>
      <c r="D6" s="357">
        <v>0</v>
      </c>
      <c r="E6" s="357">
        <v>0</v>
      </c>
      <c r="F6" s="357">
        <v>0</v>
      </c>
      <c r="G6" s="357">
        <v>0</v>
      </c>
      <c r="H6" s="357">
        <v>0</v>
      </c>
      <c r="I6" s="357">
        <v>0</v>
      </c>
      <c r="J6" s="357">
        <v>0</v>
      </c>
      <c r="K6" s="357">
        <v>0</v>
      </c>
      <c r="L6" s="357">
        <v>0</v>
      </c>
      <c r="M6" s="357">
        <v>11</v>
      </c>
      <c r="N6" s="357">
        <v>9</v>
      </c>
      <c r="O6" s="295">
        <f t="shared" ref="O6:P30" si="0">M6+K6+I6+G6+E6+C6</f>
        <v>11</v>
      </c>
      <c r="P6" s="295">
        <f t="shared" si="0"/>
        <v>9</v>
      </c>
      <c r="Q6" s="295">
        <f t="shared" ref="Q6:Q30" si="1">P6+O6</f>
        <v>20</v>
      </c>
      <c r="R6" s="349"/>
      <c r="S6" s="336"/>
    </row>
    <row r="7" spans="1:19" ht="18.75" customHeight="1">
      <c r="A7" s="963" t="s">
        <v>535</v>
      </c>
      <c r="B7" s="516" t="s">
        <v>203</v>
      </c>
      <c r="C7" s="357">
        <v>0</v>
      </c>
      <c r="D7" s="357">
        <v>0</v>
      </c>
      <c r="E7" s="357">
        <v>0</v>
      </c>
      <c r="F7" s="357">
        <v>0</v>
      </c>
      <c r="G7" s="357">
        <v>0</v>
      </c>
      <c r="H7" s="357">
        <v>0</v>
      </c>
      <c r="I7" s="357">
        <v>0</v>
      </c>
      <c r="J7" s="357">
        <v>0</v>
      </c>
      <c r="K7" s="357">
        <v>0</v>
      </c>
      <c r="L7" s="357">
        <v>0</v>
      </c>
      <c r="M7" s="357">
        <v>0</v>
      </c>
      <c r="N7" s="357">
        <v>1</v>
      </c>
      <c r="O7" s="295">
        <f t="shared" si="0"/>
        <v>0</v>
      </c>
      <c r="P7" s="295">
        <f t="shared" si="0"/>
        <v>1</v>
      </c>
      <c r="Q7" s="295">
        <f t="shared" si="1"/>
        <v>1</v>
      </c>
      <c r="R7" s="349"/>
      <c r="S7" s="336"/>
    </row>
    <row r="8" spans="1:19" ht="18.75" customHeight="1">
      <c r="A8" s="963"/>
      <c r="B8" s="516" t="s">
        <v>204</v>
      </c>
      <c r="C8" s="357">
        <v>0</v>
      </c>
      <c r="D8" s="357">
        <v>0</v>
      </c>
      <c r="E8" s="357">
        <v>0</v>
      </c>
      <c r="F8" s="357">
        <v>0</v>
      </c>
      <c r="G8" s="357">
        <v>0</v>
      </c>
      <c r="H8" s="357">
        <v>0</v>
      </c>
      <c r="I8" s="357">
        <v>0</v>
      </c>
      <c r="J8" s="357">
        <v>0</v>
      </c>
      <c r="K8" s="357">
        <v>0</v>
      </c>
      <c r="L8" s="357">
        <v>0</v>
      </c>
      <c r="M8" s="357">
        <v>2</v>
      </c>
      <c r="N8" s="357">
        <v>2</v>
      </c>
      <c r="O8" s="295">
        <f t="shared" si="0"/>
        <v>2</v>
      </c>
      <c r="P8" s="295">
        <f t="shared" si="0"/>
        <v>2</v>
      </c>
      <c r="Q8" s="295">
        <f t="shared" si="1"/>
        <v>4</v>
      </c>
      <c r="R8" s="349"/>
      <c r="S8" s="336"/>
    </row>
    <row r="9" spans="1:19" ht="18.75" customHeight="1">
      <c r="A9" s="963" t="s">
        <v>205</v>
      </c>
      <c r="B9" s="516" t="s">
        <v>203</v>
      </c>
      <c r="C9" s="357">
        <v>0</v>
      </c>
      <c r="D9" s="357">
        <v>0</v>
      </c>
      <c r="E9" s="357">
        <v>0</v>
      </c>
      <c r="F9" s="357">
        <v>0</v>
      </c>
      <c r="G9" s="357">
        <v>0</v>
      </c>
      <c r="H9" s="357">
        <v>0</v>
      </c>
      <c r="I9" s="357">
        <v>0</v>
      </c>
      <c r="J9" s="357">
        <v>0</v>
      </c>
      <c r="K9" s="357">
        <v>0</v>
      </c>
      <c r="L9" s="357">
        <v>0</v>
      </c>
      <c r="M9" s="357">
        <v>24</v>
      </c>
      <c r="N9" s="357">
        <v>5</v>
      </c>
      <c r="O9" s="295">
        <f t="shared" si="0"/>
        <v>24</v>
      </c>
      <c r="P9" s="295">
        <f t="shared" si="0"/>
        <v>5</v>
      </c>
      <c r="Q9" s="295">
        <f t="shared" si="1"/>
        <v>29</v>
      </c>
      <c r="R9" s="349"/>
      <c r="S9" s="336"/>
    </row>
    <row r="10" spans="1:19" ht="18.75" customHeight="1">
      <c r="A10" s="963"/>
      <c r="B10" s="516" t="s">
        <v>204</v>
      </c>
      <c r="C10" s="357">
        <v>0</v>
      </c>
      <c r="D10" s="357">
        <v>0</v>
      </c>
      <c r="E10" s="357">
        <v>0</v>
      </c>
      <c r="F10" s="357">
        <v>0</v>
      </c>
      <c r="G10" s="357">
        <v>0</v>
      </c>
      <c r="H10" s="357">
        <v>0</v>
      </c>
      <c r="I10" s="357">
        <v>0</v>
      </c>
      <c r="J10" s="357">
        <v>0</v>
      </c>
      <c r="K10" s="357">
        <v>0</v>
      </c>
      <c r="L10" s="357">
        <v>0</v>
      </c>
      <c r="M10" s="357">
        <v>4</v>
      </c>
      <c r="N10" s="357">
        <v>0</v>
      </c>
      <c r="O10" s="295">
        <f t="shared" si="0"/>
        <v>4</v>
      </c>
      <c r="P10" s="295">
        <f t="shared" si="0"/>
        <v>0</v>
      </c>
      <c r="Q10" s="295">
        <f t="shared" si="1"/>
        <v>4</v>
      </c>
      <c r="R10" s="349"/>
      <c r="S10" s="336"/>
    </row>
    <row r="11" spans="1:19" ht="18.75" customHeight="1">
      <c r="A11" s="963" t="s">
        <v>202</v>
      </c>
      <c r="B11" s="516" t="s">
        <v>203</v>
      </c>
      <c r="C11" s="357">
        <v>0</v>
      </c>
      <c r="D11" s="357">
        <v>0</v>
      </c>
      <c r="E11" s="357">
        <v>0</v>
      </c>
      <c r="F11" s="357">
        <v>0</v>
      </c>
      <c r="G11" s="357">
        <v>0</v>
      </c>
      <c r="H11" s="357">
        <v>0</v>
      </c>
      <c r="I11" s="357">
        <v>1</v>
      </c>
      <c r="J11" s="357">
        <v>0</v>
      </c>
      <c r="K11" s="357">
        <v>67</v>
      </c>
      <c r="L11" s="357">
        <v>28</v>
      </c>
      <c r="M11" s="357">
        <v>48</v>
      </c>
      <c r="N11" s="357">
        <v>29</v>
      </c>
      <c r="O11" s="295">
        <f t="shared" si="0"/>
        <v>116</v>
      </c>
      <c r="P11" s="295">
        <f t="shared" si="0"/>
        <v>57</v>
      </c>
      <c r="Q11" s="295">
        <f t="shared" si="1"/>
        <v>173</v>
      </c>
      <c r="R11" s="349"/>
      <c r="S11" s="336"/>
    </row>
    <row r="12" spans="1:19" ht="18.75" customHeight="1">
      <c r="A12" s="963"/>
      <c r="B12" s="516" t="s">
        <v>204</v>
      </c>
      <c r="C12" s="357">
        <v>0</v>
      </c>
      <c r="D12" s="357">
        <v>0</v>
      </c>
      <c r="E12" s="357">
        <v>0</v>
      </c>
      <c r="F12" s="357">
        <v>0</v>
      </c>
      <c r="G12" s="357">
        <v>0</v>
      </c>
      <c r="H12" s="357">
        <v>0</v>
      </c>
      <c r="I12" s="357">
        <v>0</v>
      </c>
      <c r="J12" s="357">
        <v>0</v>
      </c>
      <c r="K12" s="357">
        <v>8</v>
      </c>
      <c r="L12" s="357">
        <v>1</v>
      </c>
      <c r="M12" s="357">
        <v>2</v>
      </c>
      <c r="N12" s="357">
        <v>1</v>
      </c>
      <c r="O12" s="295">
        <f t="shared" si="0"/>
        <v>10</v>
      </c>
      <c r="P12" s="295">
        <f t="shared" si="0"/>
        <v>2</v>
      </c>
      <c r="Q12" s="295">
        <f t="shared" si="1"/>
        <v>12</v>
      </c>
      <c r="R12" s="349"/>
      <c r="S12" s="336"/>
    </row>
    <row r="13" spans="1:19" ht="18.75" customHeight="1">
      <c r="A13" s="963" t="s">
        <v>536</v>
      </c>
      <c r="B13" s="516" t="s">
        <v>203</v>
      </c>
      <c r="C13" s="357">
        <v>0</v>
      </c>
      <c r="D13" s="357">
        <v>0</v>
      </c>
      <c r="E13" s="357">
        <v>0</v>
      </c>
      <c r="F13" s="357">
        <v>0</v>
      </c>
      <c r="G13" s="357">
        <v>0</v>
      </c>
      <c r="H13" s="357">
        <v>0</v>
      </c>
      <c r="I13" s="357">
        <v>0</v>
      </c>
      <c r="J13" s="357">
        <v>0</v>
      </c>
      <c r="K13" s="357">
        <v>0</v>
      </c>
      <c r="L13" s="357">
        <v>0</v>
      </c>
      <c r="M13" s="357">
        <v>8</v>
      </c>
      <c r="N13" s="357">
        <v>3</v>
      </c>
      <c r="O13" s="295">
        <f t="shared" si="0"/>
        <v>8</v>
      </c>
      <c r="P13" s="295">
        <f t="shared" si="0"/>
        <v>3</v>
      </c>
      <c r="Q13" s="295">
        <f t="shared" si="1"/>
        <v>11</v>
      </c>
      <c r="R13" s="349"/>
      <c r="S13" s="336"/>
    </row>
    <row r="14" spans="1:19" ht="18.75" customHeight="1">
      <c r="A14" s="963"/>
      <c r="B14" s="516" t="s">
        <v>204</v>
      </c>
      <c r="C14" s="357">
        <v>0</v>
      </c>
      <c r="D14" s="357">
        <v>0</v>
      </c>
      <c r="E14" s="357">
        <v>0</v>
      </c>
      <c r="F14" s="357">
        <v>0</v>
      </c>
      <c r="G14" s="357">
        <v>0</v>
      </c>
      <c r="H14" s="357">
        <v>0</v>
      </c>
      <c r="I14" s="357">
        <v>0</v>
      </c>
      <c r="J14" s="357">
        <v>0</v>
      </c>
      <c r="K14" s="357">
        <v>0</v>
      </c>
      <c r="L14" s="357">
        <v>0</v>
      </c>
      <c r="M14" s="357">
        <v>23</v>
      </c>
      <c r="N14" s="357">
        <v>1</v>
      </c>
      <c r="O14" s="295">
        <f t="shared" si="0"/>
        <v>23</v>
      </c>
      <c r="P14" s="295">
        <f t="shared" si="0"/>
        <v>1</v>
      </c>
      <c r="Q14" s="295">
        <f t="shared" si="1"/>
        <v>24</v>
      </c>
      <c r="R14" s="349"/>
      <c r="S14" s="336"/>
    </row>
    <row r="15" spans="1:19" ht="18.75" customHeight="1">
      <c r="A15" s="963" t="s">
        <v>209</v>
      </c>
      <c r="B15" s="516" t="s">
        <v>203</v>
      </c>
      <c r="C15" s="357">
        <v>6</v>
      </c>
      <c r="D15" s="357">
        <v>1</v>
      </c>
      <c r="E15" s="357">
        <v>32</v>
      </c>
      <c r="F15" s="357">
        <v>1</v>
      </c>
      <c r="G15" s="357">
        <v>15</v>
      </c>
      <c r="H15" s="357">
        <v>1</v>
      </c>
      <c r="I15" s="357">
        <v>131</v>
      </c>
      <c r="J15" s="357">
        <v>26</v>
      </c>
      <c r="K15" s="357">
        <v>184</v>
      </c>
      <c r="L15" s="357">
        <v>69</v>
      </c>
      <c r="M15" s="357">
        <v>408</v>
      </c>
      <c r="N15" s="357">
        <v>190</v>
      </c>
      <c r="O15" s="295">
        <f t="shared" si="0"/>
        <v>776</v>
      </c>
      <c r="P15" s="295">
        <f t="shared" si="0"/>
        <v>288</v>
      </c>
      <c r="Q15" s="295">
        <f t="shared" si="1"/>
        <v>1064</v>
      </c>
      <c r="R15" s="349"/>
      <c r="S15" s="336"/>
    </row>
    <row r="16" spans="1:19" ht="18.75" customHeight="1">
      <c r="A16" s="963"/>
      <c r="B16" s="516" t="s">
        <v>204</v>
      </c>
      <c r="C16" s="357">
        <v>0</v>
      </c>
      <c r="D16" s="357">
        <v>0</v>
      </c>
      <c r="E16" s="357">
        <v>1</v>
      </c>
      <c r="F16" s="357">
        <v>0</v>
      </c>
      <c r="G16" s="357">
        <v>1</v>
      </c>
      <c r="H16" s="357">
        <v>0</v>
      </c>
      <c r="I16" s="357">
        <v>6</v>
      </c>
      <c r="J16" s="357">
        <v>3</v>
      </c>
      <c r="K16" s="357">
        <v>10</v>
      </c>
      <c r="L16" s="357">
        <v>6</v>
      </c>
      <c r="M16" s="357">
        <v>59</v>
      </c>
      <c r="N16" s="357">
        <v>26</v>
      </c>
      <c r="O16" s="295">
        <f t="shared" si="0"/>
        <v>77</v>
      </c>
      <c r="P16" s="295">
        <f t="shared" si="0"/>
        <v>35</v>
      </c>
      <c r="Q16" s="295">
        <f t="shared" si="1"/>
        <v>112</v>
      </c>
      <c r="R16" s="349"/>
      <c r="S16" s="336"/>
    </row>
    <row r="17" spans="1:19" ht="18.75" customHeight="1">
      <c r="A17" s="963" t="s">
        <v>207</v>
      </c>
      <c r="B17" s="516" t="s">
        <v>203</v>
      </c>
      <c r="C17" s="357">
        <v>1</v>
      </c>
      <c r="D17" s="357">
        <v>3</v>
      </c>
      <c r="E17" s="357">
        <v>15</v>
      </c>
      <c r="F17" s="357">
        <v>5</v>
      </c>
      <c r="G17" s="357">
        <v>11</v>
      </c>
      <c r="H17" s="357">
        <v>2</v>
      </c>
      <c r="I17" s="357">
        <v>17</v>
      </c>
      <c r="J17" s="357">
        <v>9</v>
      </c>
      <c r="K17" s="357">
        <v>35</v>
      </c>
      <c r="L17" s="357">
        <v>25</v>
      </c>
      <c r="M17" s="357">
        <v>577</v>
      </c>
      <c r="N17" s="357">
        <v>326</v>
      </c>
      <c r="O17" s="295">
        <f t="shared" si="0"/>
        <v>656</v>
      </c>
      <c r="P17" s="295">
        <f t="shared" si="0"/>
        <v>370</v>
      </c>
      <c r="Q17" s="295">
        <f t="shared" si="1"/>
        <v>1026</v>
      </c>
      <c r="R17" s="349"/>
      <c r="S17" s="336"/>
    </row>
    <row r="18" spans="1:19" ht="18.75" customHeight="1">
      <c r="A18" s="963"/>
      <c r="B18" s="516" t="s">
        <v>204</v>
      </c>
      <c r="C18" s="357">
        <v>1</v>
      </c>
      <c r="D18" s="357">
        <v>0</v>
      </c>
      <c r="E18" s="357">
        <v>2</v>
      </c>
      <c r="F18" s="357">
        <v>3</v>
      </c>
      <c r="G18" s="357">
        <v>0</v>
      </c>
      <c r="H18" s="357">
        <v>0</v>
      </c>
      <c r="I18" s="357">
        <v>0</v>
      </c>
      <c r="J18" s="357">
        <v>4</v>
      </c>
      <c r="K18" s="357">
        <v>4</v>
      </c>
      <c r="L18" s="357">
        <v>1</v>
      </c>
      <c r="M18" s="357">
        <v>11</v>
      </c>
      <c r="N18" s="357">
        <v>11</v>
      </c>
      <c r="O18" s="295">
        <f t="shared" si="0"/>
        <v>18</v>
      </c>
      <c r="P18" s="295">
        <f t="shared" si="0"/>
        <v>19</v>
      </c>
      <c r="Q18" s="295">
        <f t="shared" si="1"/>
        <v>37</v>
      </c>
      <c r="R18" s="349"/>
      <c r="S18" s="336"/>
    </row>
    <row r="19" spans="1:19" ht="18.75" customHeight="1">
      <c r="A19" s="963" t="s">
        <v>206</v>
      </c>
      <c r="B19" s="516" t="s">
        <v>203</v>
      </c>
      <c r="C19" s="357">
        <v>0</v>
      </c>
      <c r="D19" s="357">
        <v>0</v>
      </c>
      <c r="E19" s="357">
        <v>0</v>
      </c>
      <c r="F19" s="357">
        <v>0</v>
      </c>
      <c r="G19" s="357">
        <v>0</v>
      </c>
      <c r="H19" s="357">
        <v>0</v>
      </c>
      <c r="I19" s="357">
        <v>8</v>
      </c>
      <c r="J19" s="357">
        <v>7</v>
      </c>
      <c r="K19" s="357">
        <v>15</v>
      </c>
      <c r="L19" s="357">
        <v>9</v>
      </c>
      <c r="M19" s="357">
        <v>215</v>
      </c>
      <c r="N19" s="357">
        <v>71</v>
      </c>
      <c r="O19" s="295">
        <f t="shared" si="0"/>
        <v>238</v>
      </c>
      <c r="P19" s="295">
        <f t="shared" si="0"/>
        <v>87</v>
      </c>
      <c r="Q19" s="295">
        <f t="shared" si="1"/>
        <v>325</v>
      </c>
      <c r="R19" s="349"/>
      <c r="S19" s="336"/>
    </row>
    <row r="20" spans="1:19" ht="18.75" customHeight="1">
      <c r="A20" s="963"/>
      <c r="B20" s="516" t="s">
        <v>204</v>
      </c>
      <c r="C20" s="357">
        <v>0</v>
      </c>
      <c r="D20" s="357">
        <v>0</v>
      </c>
      <c r="E20" s="357">
        <v>0</v>
      </c>
      <c r="F20" s="357">
        <v>0</v>
      </c>
      <c r="G20" s="357">
        <v>0</v>
      </c>
      <c r="H20" s="357">
        <v>0</v>
      </c>
      <c r="I20" s="357">
        <v>1</v>
      </c>
      <c r="J20" s="357">
        <v>0</v>
      </c>
      <c r="K20" s="357">
        <v>1</v>
      </c>
      <c r="L20" s="357">
        <v>5</v>
      </c>
      <c r="M20" s="357">
        <v>25</v>
      </c>
      <c r="N20" s="357">
        <v>5</v>
      </c>
      <c r="O20" s="295">
        <f t="shared" si="0"/>
        <v>27</v>
      </c>
      <c r="P20" s="295">
        <f t="shared" si="0"/>
        <v>10</v>
      </c>
      <c r="Q20" s="295">
        <f t="shared" si="1"/>
        <v>37</v>
      </c>
      <c r="R20" s="349"/>
      <c r="S20" s="336"/>
    </row>
    <row r="21" spans="1:19" ht="18.75" customHeight="1">
      <c r="A21" s="963" t="s">
        <v>208</v>
      </c>
      <c r="B21" s="516" t="s">
        <v>203</v>
      </c>
      <c r="C21" s="357">
        <v>0</v>
      </c>
      <c r="D21" s="357">
        <v>0</v>
      </c>
      <c r="E21" s="357">
        <v>0</v>
      </c>
      <c r="F21" s="357">
        <v>3</v>
      </c>
      <c r="G21" s="357">
        <v>0</v>
      </c>
      <c r="H21" s="357">
        <v>0</v>
      </c>
      <c r="I21" s="357">
        <v>0</v>
      </c>
      <c r="J21" s="357">
        <v>0</v>
      </c>
      <c r="K21" s="357">
        <v>3</v>
      </c>
      <c r="L21" s="357">
        <v>0</v>
      </c>
      <c r="M21" s="357">
        <v>92</v>
      </c>
      <c r="N21" s="357">
        <v>16</v>
      </c>
      <c r="O21" s="295">
        <f t="shared" si="0"/>
        <v>95</v>
      </c>
      <c r="P21" s="295">
        <f t="shared" si="0"/>
        <v>19</v>
      </c>
      <c r="Q21" s="295">
        <f t="shared" si="1"/>
        <v>114</v>
      </c>
      <c r="R21" s="349"/>
      <c r="S21" s="336"/>
    </row>
    <row r="22" spans="1:19" ht="18.75" customHeight="1">
      <c r="A22" s="963"/>
      <c r="B22" s="516" t="s">
        <v>204</v>
      </c>
      <c r="C22" s="357">
        <v>0</v>
      </c>
      <c r="D22" s="357">
        <v>1</v>
      </c>
      <c r="E22" s="357">
        <v>0</v>
      </c>
      <c r="F22" s="357">
        <v>0</v>
      </c>
      <c r="G22" s="357">
        <v>0</v>
      </c>
      <c r="H22" s="357">
        <v>0</v>
      </c>
      <c r="I22" s="357">
        <v>0</v>
      </c>
      <c r="J22" s="357">
        <v>0</v>
      </c>
      <c r="K22" s="357">
        <v>0</v>
      </c>
      <c r="L22" s="357">
        <v>0</v>
      </c>
      <c r="M22" s="357">
        <v>51</v>
      </c>
      <c r="N22" s="357">
        <v>2</v>
      </c>
      <c r="O22" s="295">
        <f t="shared" si="0"/>
        <v>51</v>
      </c>
      <c r="P22" s="295">
        <f t="shared" si="0"/>
        <v>3</v>
      </c>
      <c r="Q22" s="295">
        <f t="shared" si="1"/>
        <v>54</v>
      </c>
      <c r="R22" s="349"/>
      <c r="S22" s="336"/>
    </row>
    <row r="23" spans="1:19" ht="18.75" customHeight="1">
      <c r="A23" s="963" t="s">
        <v>213</v>
      </c>
      <c r="B23" s="516" t="s">
        <v>203</v>
      </c>
      <c r="C23" s="357">
        <v>0</v>
      </c>
      <c r="D23" s="357">
        <v>4</v>
      </c>
      <c r="E23" s="357">
        <v>2</v>
      </c>
      <c r="F23" s="357">
        <v>4</v>
      </c>
      <c r="G23" s="357">
        <v>4</v>
      </c>
      <c r="H23" s="357">
        <v>5</v>
      </c>
      <c r="I23" s="357">
        <v>15</v>
      </c>
      <c r="J23" s="357">
        <v>16</v>
      </c>
      <c r="K23" s="357">
        <v>8</v>
      </c>
      <c r="L23" s="357">
        <v>10</v>
      </c>
      <c r="M23" s="357">
        <v>21</v>
      </c>
      <c r="N23" s="357">
        <v>15</v>
      </c>
      <c r="O23" s="295">
        <f t="shared" si="0"/>
        <v>50</v>
      </c>
      <c r="P23" s="295">
        <f t="shared" si="0"/>
        <v>54</v>
      </c>
      <c r="Q23" s="295">
        <f t="shared" si="1"/>
        <v>104</v>
      </c>
      <c r="R23" s="349"/>
      <c r="S23" s="336"/>
    </row>
    <row r="24" spans="1:19" ht="18.75" customHeight="1">
      <c r="A24" s="963"/>
      <c r="B24" s="516" t="s">
        <v>204</v>
      </c>
      <c r="C24" s="357">
        <v>0</v>
      </c>
      <c r="D24" s="357">
        <v>0</v>
      </c>
      <c r="E24" s="357">
        <v>0</v>
      </c>
      <c r="F24" s="357">
        <v>4</v>
      </c>
      <c r="G24" s="357">
        <v>0</v>
      </c>
      <c r="H24" s="357">
        <v>0</v>
      </c>
      <c r="I24" s="357">
        <v>1</v>
      </c>
      <c r="J24" s="357">
        <v>3</v>
      </c>
      <c r="K24" s="357">
        <v>9</v>
      </c>
      <c r="L24" s="357">
        <v>4</v>
      </c>
      <c r="M24" s="357">
        <v>4</v>
      </c>
      <c r="N24" s="357">
        <v>0</v>
      </c>
      <c r="O24" s="295">
        <f t="shared" si="0"/>
        <v>14</v>
      </c>
      <c r="P24" s="295">
        <f t="shared" si="0"/>
        <v>11</v>
      </c>
      <c r="Q24" s="295">
        <f t="shared" si="1"/>
        <v>25</v>
      </c>
      <c r="R24" s="349"/>
      <c r="S24" s="336"/>
    </row>
    <row r="25" spans="1:19" ht="18.75" customHeight="1">
      <c r="A25" s="963" t="s">
        <v>297</v>
      </c>
      <c r="B25" s="516" t="s">
        <v>203</v>
      </c>
      <c r="C25" s="357">
        <v>0</v>
      </c>
      <c r="D25" s="357">
        <v>0</v>
      </c>
      <c r="E25" s="357">
        <v>0</v>
      </c>
      <c r="F25" s="357">
        <v>0</v>
      </c>
      <c r="G25" s="357">
        <v>0</v>
      </c>
      <c r="H25" s="357">
        <v>0</v>
      </c>
      <c r="I25" s="357">
        <v>0</v>
      </c>
      <c r="J25" s="357">
        <v>0</v>
      </c>
      <c r="K25" s="357">
        <v>0</v>
      </c>
      <c r="L25" s="357">
        <v>2</v>
      </c>
      <c r="M25" s="357">
        <v>2</v>
      </c>
      <c r="N25" s="357">
        <v>1</v>
      </c>
      <c r="O25" s="295">
        <f t="shared" si="0"/>
        <v>2</v>
      </c>
      <c r="P25" s="295">
        <f t="shared" si="0"/>
        <v>3</v>
      </c>
      <c r="Q25" s="295">
        <f t="shared" si="1"/>
        <v>5</v>
      </c>
      <c r="R25" s="349"/>
      <c r="S25" s="336"/>
    </row>
    <row r="26" spans="1:19" ht="18.75" customHeight="1">
      <c r="A26" s="963"/>
      <c r="B26" s="516" t="s">
        <v>204</v>
      </c>
      <c r="C26" s="357">
        <v>0</v>
      </c>
      <c r="D26" s="357">
        <v>0</v>
      </c>
      <c r="E26" s="357">
        <v>0</v>
      </c>
      <c r="F26" s="357">
        <v>0</v>
      </c>
      <c r="G26" s="357">
        <v>0</v>
      </c>
      <c r="H26" s="357">
        <v>0</v>
      </c>
      <c r="I26" s="357">
        <v>0</v>
      </c>
      <c r="J26" s="357">
        <v>0</v>
      </c>
      <c r="K26" s="357">
        <v>0</v>
      </c>
      <c r="L26" s="357">
        <v>0</v>
      </c>
      <c r="M26" s="357">
        <v>0</v>
      </c>
      <c r="N26" s="357">
        <v>0</v>
      </c>
      <c r="O26" s="295">
        <f t="shared" si="0"/>
        <v>0</v>
      </c>
      <c r="P26" s="295">
        <f t="shared" si="0"/>
        <v>0</v>
      </c>
      <c r="Q26" s="295">
        <f t="shared" si="1"/>
        <v>0</v>
      </c>
      <c r="R26" s="349"/>
      <c r="S26" s="336"/>
    </row>
    <row r="27" spans="1:19" ht="18.75" customHeight="1">
      <c r="A27" s="990" t="s">
        <v>538</v>
      </c>
      <c r="B27" s="516" t="s">
        <v>203</v>
      </c>
      <c r="C27" s="357">
        <v>0</v>
      </c>
      <c r="D27" s="357">
        <v>0</v>
      </c>
      <c r="E27" s="357">
        <v>0</v>
      </c>
      <c r="F27" s="357">
        <v>0</v>
      </c>
      <c r="G27" s="357">
        <v>0</v>
      </c>
      <c r="H27" s="357">
        <v>0</v>
      </c>
      <c r="I27" s="357">
        <v>0</v>
      </c>
      <c r="J27" s="357">
        <v>0</v>
      </c>
      <c r="K27" s="357">
        <v>0</v>
      </c>
      <c r="L27" s="357">
        <v>0</v>
      </c>
      <c r="M27" s="357">
        <v>9</v>
      </c>
      <c r="N27" s="357">
        <v>7</v>
      </c>
      <c r="O27" s="295">
        <f t="shared" si="0"/>
        <v>9</v>
      </c>
      <c r="P27" s="295">
        <f t="shared" si="0"/>
        <v>7</v>
      </c>
      <c r="Q27" s="295">
        <f t="shared" si="1"/>
        <v>16</v>
      </c>
      <c r="R27" s="349"/>
      <c r="S27" s="336"/>
    </row>
    <row r="28" spans="1:19" ht="18.75" customHeight="1">
      <c r="A28" s="990"/>
      <c r="B28" s="516" t="s">
        <v>204</v>
      </c>
      <c r="C28" s="357">
        <v>0</v>
      </c>
      <c r="D28" s="357">
        <v>0</v>
      </c>
      <c r="E28" s="357">
        <v>0</v>
      </c>
      <c r="F28" s="357">
        <v>0</v>
      </c>
      <c r="G28" s="357">
        <v>0</v>
      </c>
      <c r="H28" s="357">
        <v>0</v>
      </c>
      <c r="I28" s="357">
        <v>0</v>
      </c>
      <c r="J28" s="357">
        <v>0</v>
      </c>
      <c r="K28" s="357">
        <v>0</v>
      </c>
      <c r="L28" s="357">
        <v>0</v>
      </c>
      <c r="M28" s="357">
        <v>7</v>
      </c>
      <c r="N28" s="357">
        <v>2</v>
      </c>
      <c r="O28" s="295">
        <f t="shared" si="0"/>
        <v>7</v>
      </c>
      <c r="P28" s="295">
        <f t="shared" si="0"/>
        <v>2</v>
      </c>
      <c r="Q28" s="295">
        <f t="shared" si="1"/>
        <v>9</v>
      </c>
      <c r="R28" s="349"/>
      <c r="S28" s="336"/>
    </row>
    <row r="29" spans="1:19" ht="18.75" customHeight="1">
      <c r="A29" s="963" t="s">
        <v>215</v>
      </c>
      <c r="B29" s="516" t="s">
        <v>203</v>
      </c>
      <c r="C29" s="357">
        <v>0</v>
      </c>
      <c r="D29" s="357">
        <v>0</v>
      </c>
      <c r="E29" s="357">
        <v>0</v>
      </c>
      <c r="F29" s="357">
        <v>0</v>
      </c>
      <c r="G29" s="357">
        <v>0</v>
      </c>
      <c r="H29" s="357">
        <v>0</v>
      </c>
      <c r="I29" s="357">
        <v>0</v>
      </c>
      <c r="J29" s="357">
        <v>0</v>
      </c>
      <c r="K29" s="357">
        <v>7</v>
      </c>
      <c r="L29" s="357">
        <v>5</v>
      </c>
      <c r="M29" s="357">
        <v>265</v>
      </c>
      <c r="N29" s="357">
        <v>84</v>
      </c>
      <c r="O29" s="295">
        <f t="shared" si="0"/>
        <v>272</v>
      </c>
      <c r="P29" s="295">
        <f t="shared" si="0"/>
        <v>89</v>
      </c>
      <c r="Q29" s="295">
        <f t="shared" si="1"/>
        <v>361</v>
      </c>
      <c r="R29" s="349"/>
      <c r="S29" s="336"/>
    </row>
    <row r="30" spans="1:19" ht="18.75" customHeight="1" thickBot="1">
      <c r="A30" s="964"/>
      <c r="B30" s="525" t="s">
        <v>204</v>
      </c>
      <c r="C30" s="585">
        <v>0</v>
      </c>
      <c r="D30" s="585">
        <v>0</v>
      </c>
      <c r="E30" s="585">
        <v>0</v>
      </c>
      <c r="F30" s="585">
        <v>0</v>
      </c>
      <c r="G30" s="585">
        <v>0</v>
      </c>
      <c r="H30" s="585">
        <v>0</v>
      </c>
      <c r="I30" s="585">
        <v>0</v>
      </c>
      <c r="J30" s="585">
        <v>0</v>
      </c>
      <c r="K30" s="585">
        <v>0</v>
      </c>
      <c r="L30" s="585">
        <v>0</v>
      </c>
      <c r="M30" s="585">
        <v>26</v>
      </c>
      <c r="N30" s="585">
        <v>7</v>
      </c>
      <c r="O30" s="348">
        <f t="shared" si="0"/>
        <v>26</v>
      </c>
      <c r="P30" s="348">
        <f t="shared" si="0"/>
        <v>7</v>
      </c>
      <c r="Q30" s="348">
        <f t="shared" si="1"/>
        <v>33</v>
      </c>
      <c r="R30" s="349"/>
      <c r="S30" s="336"/>
    </row>
    <row r="31" spans="1:19" ht="16.5" customHeight="1" thickTop="1">
      <c r="A31" s="586"/>
      <c r="B31" s="587"/>
      <c r="C31" s="588"/>
      <c r="D31" s="588"/>
      <c r="E31" s="588"/>
      <c r="F31" s="588"/>
      <c r="G31" s="588"/>
      <c r="H31" s="588"/>
      <c r="I31" s="588"/>
      <c r="J31" s="588"/>
      <c r="K31" s="588"/>
      <c r="L31" s="588"/>
      <c r="M31" s="588"/>
      <c r="N31" s="588"/>
      <c r="O31" s="588"/>
      <c r="P31" s="588"/>
      <c r="Q31" s="588"/>
      <c r="R31" s="349"/>
      <c r="S31" s="336"/>
    </row>
    <row r="32" spans="1:19" ht="16.5" customHeight="1">
      <c r="A32" s="579"/>
      <c r="B32" s="580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349"/>
      <c r="S32" s="336"/>
    </row>
    <row r="33" spans="1:19" ht="16.5" customHeight="1">
      <c r="A33" s="579"/>
      <c r="B33" s="580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349"/>
      <c r="S33" s="336"/>
    </row>
    <row r="34" spans="1:19" ht="16.5" customHeight="1">
      <c r="A34" s="579"/>
      <c r="B34" s="580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349"/>
      <c r="S34" s="336"/>
    </row>
    <row r="35" spans="1:19" ht="16.5" customHeight="1">
      <c r="R35" s="349"/>
      <c r="S35" s="336"/>
    </row>
    <row r="36" spans="1:19" ht="16.5" customHeight="1" thickBot="1">
      <c r="A36" s="564" t="s">
        <v>548</v>
      </c>
      <c r="R36" s="349"/>
      <c r="S36" s="336"/>
    </row>
    <row r="37" spans="1:19" ht="22.5" customHeight="1" thickTop="1">
      <c r="A37" s="983" t="s">
        <v>325</v>
      </c>
      <c r="B37" s="863" t="s">
        <v>196</v>
      </c>
      <c r="C37" s="863" t="s">
        <v>240</v>
      </c>
      <c r="D37" s="863"/>
      <c r="E37" s="863" t="s">
        <v>544</v>
      </c>
      <c r="F37" s="863"/>
      <c r="G37" s="863" t="s">
        <v>242</v>
      </c>
      <c r="H37" s="863"/>
      <c r="I37" s="863" t="s">
        <v>243</v>
      </c>
      <c r="J37" s="863"/>
      <c r="K37" s="863" t="s">
        <v>186</v>
      </c>
      <c r="L37" s="863"/>
      <c r="M37" s="979" t="s">
        <v>187</v>
      </c>
      <c r="N37" s="979"/>
      <c r="O37" s="863" t="s">
        <v>23</v>
      </c>
      <c r="P37" s="863"/>
      <c r="Q37" s="863"/>
      <c r="R37" s="349"/>
      <c r="S37" s="336"/>
    </row>
    <row r="38" spans="1:19" ht="22.5" customHeight="1" thickBot="1">
      <c r="A38" s="984"/>
      <c r="B38" s="985"/>
      <c r="C38" s="578" t="s">
        <v>181</v>
      </c>
      <c r="D38" s="578" t="s">
        <v>313</v>
      </c>
      <c r="E38" s="578" t="s">
        <v>181</v>
      </c>
      <c r="F38" s="578" t="s">
        <v>313</v>
      </c>
      <c r="G38" s="578" t="s">
        <v>181</v>
      </c>
      <c r="H38" s="578" t="s">
        <v>313</v>
      </c>
      <c r="I38" s="578" t="s">
        <v>181</v>
      </c>
      <c r="J38" s="578" t="s">
        <v>313</v>
      </c>
      <c r="K38" s="578" t="s">
        <v>181</v>
      </c>
      <c r="L38" s="578" t="s">
        <v>313</v>
      </c>
      <c r="M38" s="578" t="s">
        <v>181</v>
      </c>
      <c r="N38" s="578" t="s">
        <v>313</v>
      </c>
      <c r="O38" s="578" t="s">
        <v>181</v>
      </c>
      <c r="P38" s="578" t="s">
        <v>313</v>
      </c>
      <c r="Q38" s="578" t="s">
        <v>181</v>
      </c>
      <c r="R38" s="349"/>
      <c r="S38" s="336"/>
    </row>
    <row r="39" spans="1:19" ht="16.5" customHeight="1">
      <c r="A39" s="965" t="s">
        <v>540</v>
      </c>
      <c r="B39" s="523" t="s">
        <v>203</v>
      </c>
      <c r="C39" s="589">
        <v>0</v>
      </c>
      <c r="D39" s="589">
        <v>0</v>
      </c>
      <c r="E39" s="589">
        <v>0</v>
      </c>
      <c r="F39" s="589">
        <v>0</v>
      </c>
      <c r="G39" s="589">
        <v>0</v>
      </c>
      <c r="H39" s="589">
        <v>0</v>
      </c>
      <c r="I39" s="589">
        <v>0</v>
      </c>
      <c r="J39" s="589">
        <v>0</v>
      </c>
      <c r="K39" s="589">
        <v>3</v>
      </c>
      <c r="L39" s="589">
        <v>0</v>
      </c>
      <c r="M39" s="589">
        <v>1</v>
      </c>
      <c r="N39" s="589">
        <v>0</v>
      </c>
      <c r="O39" s="291">
        <f>M39+K39+I39+G39+E39+C39</f>
        <v>4</v>
      </c>
      <c r="P39" s="291">
        <f>N39+L39+J39+H39+F39+D39</f>
        <v>0</v>
      </c>
      <c r="Q39" s="291">
        <f>SUM(O39:P39)</f>
        <v>4</v>
      </c>
      <c r="R39" s="349"/>
      <c r="S39" s="336"/>
    </row>
    <row r="40" spans="1:19" ht="16.5" customHeight="1">
      <c r="A40" s="961"/>
      <c r="B40" s="516" t="s">
        <v>204</v>
      </c>
      <c r="C40" s="357">
        <v>0</v>
      </c>
      <c r="D40" s="357">
        <v>0</v>
      </c>
      <c r="E40" s="357">
        <v>0</v>
      </c>
      <c r="F40" s="357">
        <v>0</v>
      </c>
      <c r="G40" s="357">
        <v>0</v>
      </c>
      <c r="H40" s="357">
        <v>0</v>
      </c>
      <c r="I40" s="357">
        <v>0</v>
      </c>
      <c r="J40" s="357">
        <v>0</v>
      </c>
      <c r="K40" s="357">
        <v>0</v>
      </c>
      <c r="L40" s="357">
        <v>0</v>
      </c>
      <c r="M40" s="357">
        <v>0</v>
      </c>
      <c r="N40" s="357">
        <v>0</v>
      </c>
      <c r="O40" s="295">
        <f t="shared" ref="O40:P42" si="2">M40+K40+I40+G40+E40+C40</f>
        <v>0</v>
      </c>
      <c r="P40" s="295">
        <f t="shared" si="2"/>
        <v>0</v>
      </c>
      <c r="Q40" s="295">
        <f t="shared" ref="Q40:Q42" si="3">SUM(O40:P40)</f>
        <v>0</v>
      </c>
      <c r="R40" s="349"/>
      <c r="S40" s="336"/>
    </row>
    <row r="41" spans="1:19" ht="16.5" customHeight="1">
      <c r="A41" s="960" t="s">
        <v>150</v>
      </c>
      <c r="B41" s="516" t="s">
        <v>203</v>
      </c>
      <c r="C41" s="357">
        <v>0</v>
      </c>
      <c r="D41" s="357">
        <v>0</v>
      </c>
      <c r="E41" s="357">
        <v>0</v>
      </c>
      <c r="F41" s="357">
        <v>0</v>
      </c>
      <c r="G41" s="357">
        <v>0</v>
      </c>
      <c r="H41" s="357">
        <v>0</v>
      </c>
      <c r="I41" s="357">
        <v>0</v>
      </c>
      <c r="J41" s="357">
        <v>0</v>
      </c>
      <c r="K41" s="357">
        <v>0</v>
      </c>
      <c r="L41" s="357">
        <v>0</v>
      </c>
      <c r="M41" s="357">
        <v>8</v>
      </c>
      <c r="N41" s="357">
        <v>2</v>
      </c>
      <c r="O41" s="295">
        <f t="shared" si="2"/>
        <v>8</v>
      </c>
      <c r="P41" s="295">
        <f t="shared" si="2"/>
        <v>2</v>
      </c>
      <c r="Q41" s="295">
        <f t="shared" si="3"/>
        <v>10</v>
      </c>
      <c r="R41" s="349"/>
      <c r="S41" s="336"/>
    </row>
    <row r="42" spans="1:19" ht="16.5" customHeight="1" thickBot="1">
      <c r="A42" s="989"/>
      <c r="B42" s="590" t="s">
        <v>204</v>
      </c>
      <c r="C42" s="591">
        <v>0</v>
      </c>
      <c r="D42" s="591">
        <v>0</v>
      </c>
      <c r="E42" s="591">
        <v>0</v>
      </c>
      <c r="F42" s="591">
        <v>0</v>
      </c>
      <c r="G42" s="591">
        <v>0</v>
      </c>
      <c r="H42" s="591">
        <v>0</v>
      </c>
      <c r="I42" s="591">
        <v>0</v>
      </c>
      <c r="J42" s="591">
        <v>0</v>
      </c>
      <c r="K42" s="591">
        <v>0</v>
      </c>
      <c r="L42" s="591">
        <v>0</v>
      </c>
      <c r="M42" s="591">
        <v>0</v>
      </c>
      <c r="N42" s="591">
        <v>0</v>
      </c>
      <c r="O42" s="384">
        <f t="shared" si="2"/>
        <v>0</v>
      </c>
      <c r="P42" s="384">
        <f t="shared" si="2"/>
        <v>0</v>
      </c>
      <c r="Q42" s="384">
        <f t="shared" si="3"/>
        <v>0</v>
      </c>
      <c r="R42" s="349"/>
      <c r="S42" s="336"/>
    </row>
    <row r="43" spans="1:19" ht="17.25" customHeight="1">
      <c r="A43" s="965" t="s">
        <v>549</v>
      </c>
      <c r="B43" s="523" t="s">
        <v>541</v>
      </c>
      <c r="C43" s="584">
        <f>SUM(C41+C39+C29+C27+C25+C23+C21+C19+C17+C15+C13+C11+C9+C7+C5)</f>
        <v>7</v>
      </c>
      <c r="D43" s="584">
        <f t="shared" ref="D43:Q44" si="4">SUM(D41+D39+D29+D27+D25+D23+D21+D19+D17+D15+D13+D11+D9+D7+D5)</f>
        <v>8</v>
      </c>
      <c r="E43" s="584">
        <f t="shared" si="4"/>
        <v>49</v>
      </c>
      <c r="F43" s="584">
        <f t="shared" si="4"/>
        <v>13</v>
      </c>
      <c r="G43" s="584">
        <f t="shared" si="4"/>
        <v>30</v>
      </c>
      <c r="H43" s="584">
        <f t="shared" si="4"/>
        <v>8</v>
      </c>
      <c r="I43" s="584">
        <f t="shared" si="4"/>
        <v>172</v>
      </c>
      <c r="J43" s="584">
        <f t="shared" si="4"/>
        <v>58</v>
      </c>
      <c r="K43" s="584">
        <f t="shared" si="4"/>
        <v>326</v>
      </c>
      <c r="L43" s="584">
        <f t="shared" si="4"/>
        <v>148</v>
      </c>
      <c r="M43" s="584">
        <f t="shared" si="4"/>
        <v>1806</v>
      </c>
      <c r="N43" s="584">
        <f t="shared" si="4"/>
        <v>845</v>
      </c>
      <c r="O43" s="584">
        <f t="shared" si="4"/>
        <v>2390</v>
      </c>
      <c r="P43" s="584">
        <f t="shared" si="4"/>
        <v>1080</v>
      </c>
      <c r="Q43" s="584">
        <f t="shared" si="4"/>
        <v>3470</v>
      </c>
      <c r="R43" s="349"/>
      <c r="S43" s="336"/>
    </row>
    <row r="44" spans="1:19" ht="17.25" customHeight="1">
      <c r="A44" s="987"/>
      <c r="B44" s="516" t="s">
        <v>204</v>
      </c>
      <c r="C44" s="357">
        <f>SUM(C42+C40+C30+C28+C26+C24+C22+C20+C18+C16+C14+C12+C10+C8+C6)</f>
        <v>1</v>
      </c>
      <c r="D44" s="357">
        <f t="shared" si="4"/>
        <v>1</v>
      </c>
      <c r="E44" s="357">
        <f t="shared" si="4"/>
        <v>3</v>
      </c>
      <c r="F44" s="357">
        <f t="shared" si="4"/>
        <v>7</v>
      </c>
      <c r="G44" s="357">
        <f t="shared" si="4"/>
        <v>1</v>
      </c>
      <c r="H44" s="357">
        <f t="shared" si="4"/>
        <v>0</v>
      </c>
      <c r="I44" s="357">
        <f t="shared" si="4"/>
        <v>8</v>
      </c>
      <c r="J44" s="357">
        <f t="shared" si="4"/>
        <v>10</v>
      </c>
      <c r="K44" s="357">
        <f t="shared" si="4"/>
        <v>32</v>
      </c>
      <c r="L44" s="357">
        <f t="shared" si="4"/>
        <v>17</v>
      </c>
      <c r="M44" s="357">
        <f t="shared" si="4"/>
        <v>225</v>
      </c>
      <c r="N44" s="357">
        <f t="shared" si="4"/>
        <v>66</v>
      </c>
      <c r="O44" s="357">
        <f t="shared" si="4"/>
        <v>270</v>
      </c>
      <c r="P44" s="357">
        <f t="shared" si="4"/>
        <v>101</v>
      </c>
      <c r="Q44" s="357">
        <f t="shared" si="4"/>
        <v>371</v>
      </c>
      <c r="R44" s="349"/>
      <c r="S44" s="336"/>
    </row>
    <row r="45" spans="1:19" ht="17.25" customHeight="1" thickBot="1">
      <c r="A45" s="988"/>
      <c r="B45" s="592" t="s">
        <v>2</v>
      </c>
      <c r="C45" s="593">
        <f>SUM(C43:C44)</f>
        <v>8</v>
      </c>
      <c r="D45" s="593">
        <f t="shared" ref="D45:Q45" si="5">SUM(D43:D44)</f>
        <v>9</v>
      </c>
      <c r="E45" s="593">
        <f t="shared" si="5"/>
        <v>52</v>
      </c>
      <c r="F45" s="593">
        <f t="shared" si="5"/>
        <v>20</v>
      </c>
      <c r="G45" s="593">
        <f t="shared" si="5"/>
        <v>31</v>
      </c>
      <c r="H45" s="593">
        <f t="shared" si="5"/>
        <v>8</v>
      </c>
      <c r="I45" s="593">
        <f t="shared" si="5"/>
        <v>180</v>
      </c>
      <c r="J45" s="593">
        <f t="shared" si="5"/>
        <v>68</v>
      </c>
      <c r="K45" s="593">
        <f t="shared" si="5"/>
        <v>358</v>
      </c>
      <c r="L45" s="593">
        <f t="shared" si="5"/>
        <v>165</v>
      </c>
      <c r="M45" s="593">
        <f t="shared" si="5"/>
        <v>2031</v>
      </c>
      <c r="N45" s="593">
        <f t="shared" si="5"/>
        <v>911</v>
      </c>
      <c r="O45" s="593">
        <f t="shared" si="5"/>
        <v>2660</v>
      </c>
      <c r="P45" s="593">
        <f t="shared" si="5"/>
        <v>1181</v>
      </c>
      <c r="Q45" s="593">
        <f t="shared" si="5"/>
        <v>3841</v>
      </c>
      <c r="R45" s="577"/>
    </row>
    <row r="46" spans="1:19" ht="15.75" thickTop="1">
      <c r="A46" s="577"/>
      <c r="B46" s="577"/>
      <c r="C46" s="577"/>
      <c r="D46" s="577"/>
      <c r="E46" s="577"/>
      <c r="F46" s="577"/>
      <c r="G46" s="577"/>
      <c r="H46" s="577"/>
      <c r="I46" s="577"/>
      <c r="J46" s="577"/>
      <c r="K46" s="577"/>
      <c r="L46" s="577"/>
      <c r="M46" s="577"/>
      <c r="N46" s="577"/>
      <c r="O46" s="577"/>
      <c r="P46" s="577"/>
      <c r="Q46" s="577"/>
      <c r="R46" s="577"/>
    </row>
  </sheetData>
  <mergeCells count="35">
    <mergeCell ref="A1:P1"/>
    <mergeCell ref="A3:A4"/>
    <mergeCell ref="B3:B4"/>
    <mergeCell ref="C3:D3"/>
    <mergeCell ref="E3:F3"/>
    <mergeCell ref="G3:H3"/>
    <mergeCell ref="I3:J3"/>
    <mergeCell ref="K3:L3"/>
    <mergeCell ref="M3:N3"/>
    <mergeCell ref="O3:Q3"/>
    <mergeCell ref="A27:A28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9:A30"/>
    <mergeCell ref="A37:A38"/>
    <mergeCell ref="B37:B38"/>
    <mergeCell ref="C37:D37"/>
    <mergeCell ref="E37:F37"/>
    <mergeCell ref="A43:A45"/>
    <mergeCell ref="I37:J37"/>
    <mergeCell ref="K37:L37"/>
    <mergeCell ref="M37:N37"/>
    <mergeCell ref="O37:Q37"/>
    <mergeCell ref="A39:A40"/>
    <mergeCell ref="A41:A42"/>
    <mergeCell ref="G37:H37"/>
  </mergeCells>
  <printOptions horizontalCentered="1"/>
  <pageMargins left="0.5" right="0.5" top="1" bottom="1" header="0.5" footer="0.5"/>
  <pageSetup paperSize="9" scale="80" orientation="landscape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74"/>
  <sheetViews>
    <sheetView rightToLeft="1" view="pageBreakPreview" zoomScale="90" zoomScaleSheetLayoutView="90" workbookViewId="0">
      <selection activeCell="R13" sqref="R13"/>
    </sheetView>
  </sheetViews>
  <sheetFormatPr defaultColWidth="9.140625" defaultRowHeight="15.75"/>
  <cols>
    <col min="1" max="1" width="37.7109375" style="594" customWidth="1"/>
    <col min="2" max="4" width="23" style="286" customWidth="1"/>
    <col min="5" max="5" width="0.42578125" style="286" customWidth="1"/>
    <col min="6" max="16384" width="9.140625" style="286"/>
  </cols>
  <sheetData>
    <row r="1" spans="1:4" ht="21" customHeight="1">
      <c r="A1" s="991" t="s">
        <v>550</v>
      </c>
      <c r="B1" s="991"/>
      <c r="C1" s="991"/>
      <c r="D1" s="991"/>
    </row>
    <row r="2" spans="1:4" ht="16.5" thickBot="1">
      <c r="A2" s="594" t="s">
        <v>551</v>
      </c>
      <c r="B2" s="304"/>
    </row>
    <row r="3" spans="1:4" ht="24" customHeight="1" thickTop="1" thickBot="1">
      <c r="A3" s="595" t="s">
        <v>3</v>
      </c>
      <c r="B3" s="596" t="s">
        <v>181</v>
      </c>
      <c r="C3" s="596" t="s">
        <v>552</v>
      </c>
      <c r="D3" s="596" t="s">
        <v>23</v>
      </c>
    </row>
    <row r="4" spans="1:4" ht="19.5" customHeight="1">
      <c r="A4" s="597" t="s">
        <v>73</v>
      </c>
      <c r="B4" s="598">
        <v>8</v>
      </c>
      <c r="C4" s="598">
        <v>19</v>
      </c>
      <c r="D4" s="598">
        <f>SUM(B4:C4)</f>
        <v>27</v>
      </c>
    </row>
    <row r="5" spans="1:4" ht="15.75" customHeight="1">
      <c r="A5" s="597" t="s">
        <v>183</v>
      </c>
      <c r="B5" s="599">
        <v>529</v>
      </c>
      <c r="C5" s="599">
        <v>250</v>
      </c>
      <c r="D5" s="599">
        <f t="shared" ref="D5:D34" si="0">SUM(B5:C5)</f>
        <v>779</v>
      </c>
    </row>
    <row r="6" spans="1:4" ht="15.75" customHeight="1">
      <c r="A6" s="597" t="s">
        <v>74</v>
      </c>
      <c r="B6" s="599">
        <v>62</v>
      </c>
      <c r="C6" s="599">
        <v>19</v>
      </c>
      <c r="D6" s="599">
        <f t="shared" si="0"/>
        <v>81</v>
      </c>
    </row>
    <row r="7" spans="1:4" ht="15.75" customHeight="1">
      <c r="A7" s="597" t="s">
        <v>75</v>
      </c>
      <c r="B7" s="599">
        <v>68</v>
      </c>
      <c r="C7" s="599">
        <v>53</v>
      </c>
      <c r="D7" s="599">
        <f t="shared" si="0"/>
        <v>121</v>
      </c>
    </row>
    <row r="8" spans="1:4" ht="15.75" customHeight="1">
      <c r="A8" s="597" t="s">
        <v>76</v>
      </c>
      <c r="B8" s="599">
        <v>20</v>
      </c>
      <c r="C8" s="599">
        <v>25</v>
      </c>
      <c r="D8" s="599">
        <f t="shared" si="0"/>
        <v>45</v>
      </c>
    </row>
    <row r="9" spans="1:4" ht="15.75" customHeight="1">
      <c r="A9" s="597" t="s">
        <v>77</v>
      </c>
      <c r="B9" s="599">
        <v>3</v>
      </c>
      <c r="C9" s="599">
        <v>4</v>
      </c>
      <c r="D9" s="599">
        <f t="shared" si="0"/>
        <v>7</v>
      </c>
    </row>
    <row r="10" spans="1:4" ht="15.75" customHeight="1">
      <c r="A10" s="597" t="s">
        <v>68</v>
      </c>
      <c r="B10" s="599">
        <v>124</v>
      </c>
      <c r="C10" s="599">
        <v>81</v>
      </c>
      <c r="D10" s="599">
        <f t="shared" si="0"/>
        <v>205</v>
      </c>
    </row>
    <row r="11" spans="1:4" ht="15.75" customHeight="1">
      <c r="A11" s="597" t="s">
        <v>78</v>
      </c>
      <c r="B11" s="599">
        <v>6</v>
      </c>
      <c r="C11" s="599">
        <v>3</v>
      </c>
      <c r="D11" s="599">
        <f t="shared" si="0"/>
        <v>9</v>
      </c>
    </row>
    <row r="12" spans="1:4" ht="15.75" customHeight="1">
      <c r="A12" s="597" t="s">
        <v>79</v>
      </c>
      <c r="B12" s="599">
        <v>10</v>
      </c>
      <c r="C12" s="599">
        <v>10</v>
      </c>
      <c r="D12" s="599">
        <f t="shared" si="0"/>
        <v>20</v>
      </c>
    </row>
    <row r="13" spans="1:4" ht="15.75" customHeight="1">
      <c r="A13" s="597" t="s">
        <v>80</v>
      </c>
      <c r="B13" s="599">
        <v>45</v>
      </c>
      <c r="C13" s="599">
        <v>33</v>
      </c>
      <c r="D13" s="599">
        <f t="shared" si="0"/>
        <v>78</v>
      </c>
    </row>
    <row r="14" spans="1:4" ht="15.75" customHeight="1">
      <c r="A14" s="597" t="s">
        <v>91</v>
      </c>
      <c r="B14" s="599">
        <v>5</v>
      </c>
      <c r="C14" s="599">
        <v>2</v>
      </c>
      <c r="D14" s="599">
        <f t="shared" si="0"/>
        <v>7</v>
      </c>
    </row>
    <row r="15" spans="1:4" ht="15.75" customHeight="1">
      <c r="A15" s="597" t="s">
        <v>81</v>
      </c>
      <c r="B15" s="599">
        <v>403</v>
      </c>
      <c r="C15" s="599">
        <v>104</v>
      </c>
      <c r="D15" s="599">
        <f t="shared" si="0"/>
        <v>507</v>
      </c>
    </row>
    <row r="16" spans="1:4" ht="15.75" customHeight="1">
      <c r="A16" s="597" t="s">
        <v>545</v>
      </c>
      <c r="B16" s="599">
        <v>153</v>
      </c>
      <c r="C16" s="599">
        <v>125</v>
      </c>
      <c r="D16" s="599">
        <f t="shared" si="0"/>
        <v>278</v>
      </c>
    </row>
    <row r="17" spans="1:4" ht="15.75" customHeight="1">
      <c r="A17" s="597" t="s">
        <v>65</v>
      </c>
      <c r="B17" s="599">
        <v>3</v>
      </c>
      <c r="C17" s="599">
        <v>4</v>
      </c>
      <c r="D17" s="599">
        <f t="shared" si="0"/>
        <v>7</v>
      </c>
    </row>
    <row r="18" spans="1:4" ht="15.75" customHeight="1">
      <c r="A18" s="597" t="s">
        <v>56</v>
      </c>
      <c r="B18" s="599">
        <v>391</v>
      </c>
      <c r="C18" s="599">
        <v>181</v>
      </c>
      <c r="D18" s="599">
        <f t="shared" si="0"/>
        <v>572</v>
      </c>
    </row>
    <row r="19" spans="1:4" ht="15.75" customHeight="1">
      <c r="A19" s="597" t="s">
        <v>82</v>
      </c>
      <c r="B19" s="599">
        <v>429</v>
      </c>
      <c r="C19" s="599">
        <v>286</v>
      </c>
      <c r="D19" s="599">
        <f t="shared" si="0"/>
        <v>715</v>
      </c>
    </row>
    <row r="20" spans="1:4" ht="15.75" customHeight="1">
      <c r="A20" s="597" t="s">
        <v>83</v>
      </c>
      <c r="B20" s="599">
        <v>255</v>
      </c>
      <c r="C20" s="599">
        <v>222</v>
      </c>
      <c r="D20" s="599">
        <f t="shared" si="0"/>
        <v>477</v>
      </c>
    </row>
    <row r="21" spans="1:4" ht="15.75" customHeight="1">
      <c r="A21" s="597" t="s">
        <v>71</v>
      </c>
      <c r="B21" s="599">
        <v>400</v>
      </c>
      <c r="C21" s="599">
        <v>64</v>
      </c>
      <c r="D21" s="599">
        <f t="shared" si="0"/>
        <v>464</v>
      </c>
    </row>
    <row r="22" spans="1:4" ht="15.75" customHeight="1">
      <c r="A22" s="597" t="s">
        <v>84</v>
      </c>
      <c r="B22" s="599">
        <v>30</v>
      </c>
      <c r="C22" s="599">
        <v>57</v>
      </c>
      <c r="D22" s="599">
        <f t="shared" si="0"/>
        <v>87</v>
      </c>
    </row>
    <row r="23" spans="1:4" ht="15.75" customHeight="1">
      <c r="A23" s="597" t="s">
        <v>85</v>
      </c>
      <c r="B23" s="599">
        <v>34</v>
      </c>
      <c r="C23" s="599">
        <v>30</v>
      </c>
      <c r="D23" s="599">
        <f t="shared" si="0"/>
        <v>64</v>
      </c>
    </row>
    <row r="24" spans="1:4" ht="15.75" customHeight="1">
      <c r="A24" s="597" t="s">
        <v>69</v>
      </c>
      <c r="B24" s="599">
        <v>236</v>
      </c>
      <c r="C24" s="599">
        <v>39</v>
      </c>
      <c r="D24" s="599">
        <f t="shared" si="0"/>
        <v>275</v>
      </c>
    </row>
    <row r="25" spans="1:4" ht="15.75" customHeight="1">
      <c r="A25" s="597" t="s">
        <v>70</v>
      </c>
      <c r="B25" s="599">
        <v>56</v>
      </c>
      <c r="C25" s="599">
        <v>61</v>
      </c>
      <c r="D25" s="599">
        <f t="shared" si="0"/>
        <v>117</v>
      </c>
    </row>
    <row r="26" spans="1:4" ht="15.75" customHeight="1">
      <c r="A26" s="597" t="s">
        <v>86</v>
      </c>
      <c r="B26" s="599">
        <v>8</v>
      </c>
      <c r="C26" s="599">
        <v>4</v>
      </c>
      <c r="D26" s="599">
        <f t="shared" si="0"/>
        <v>12</v>
      </c>
    </row>
    <row r="27" spans="1:4" ht="15.75" customHeight="1">
      <c r="A27" s="597" t="s">
        <v>87</v>
      </c>
      <c r="B27" s="599">
        <v>4</v>
      </c>
      <c r="C27" s="599">
        <v>8</v>
      </c>
      <c r="D27" s="599">
        <f t="shared" si="0"/>
        <v>12</v>
      </c>
    </row>
    <row r="28" spans="1:4" ht="15.75" customHeight="1">
      <c r="A28" s="597" t="s">
        <v>66</v>
      </c>
      <c r="B28" s="599">
        <v>18</v>
      </c>
      <c r="C28" s="599">
        <v>0</v>
      </c>
      <c r="D28" s="599">
        <f t="shared" si="0"/>
        <v>18</v>
      </c>
    </row>
    <row r="29" spans="1:4" ht="15.75" customHeight="1">
      <c r="A29" s="597" t="s">
        <v>22</v>
      </c>
      <c r="B29" s="599">
        <v>34</v>
      </c>
      <c r="C29" s="599">
        <v>11</v>
      </c>
      <c r="D29" s="599">
        <f t="shared" si="0"/>
        <v>45</v>
      </c>
    </row>
    <row r="30" spans="1:4" ht="15.75" customHeight="1">
      <c r="A30" s="597" t="s">
        <v>88</v>
      </c>
      <c r="B30" s="599">
        <v>5</v>
      </c>
      <c r="C30" s="599">
        <v>5</v>
      </c>
      <c r="D30" s="599">
        <f t="shared" si="0"/>
        <v>10</v>
      </c>
    </row>
    <row r="31" spans="1:4" ht="15.75" customHeight="1">
      <c r="A31" s="597" t="s">
        <v>510</v>
      </c>
      <c r="B31" s="599">
        <v>4</v>
      </c>
      <c r="C31" s="599">
        <v>0</v>
      </c>
      <c r="D31" s="599">
        <f t="shared" si="0"/>
        <v>4</v>
      </c>
    </row>
    <row r="32" spans="1:4" ht="15.75" customHeight="1">
      <c r="A32" s="597" t="s">
        <v>177</v>
      </c>
      <c r="B32" s="600">
        <v>521</v>
      </c>
      <c r="C32" s="600">
        <v>164</v>
      </c>
      <c r="D32" s="600">
        <f t="shared" si="0"/>
        <v>685</v>
      </c>
    </row>
    <row r="33" spans="1:4" ht="15.75" customHeight="1">
      <c r="A33" s="597" t="s">
        <v>508</v>
      </c>
      <c r="B33" s="600">
        <v>8</v>
      </c>
      <c r="C33" s="600">
        <v>2</v>
      </c>
      <c r="D33" s="600">
        <f t="shared" si="0"/>
        <v>10</v>
      </c>
    </row>
    <row r="34" spans="1:4" ht="15.75" customHeight="1" thickBot="1">
      <c r="A34" s="597" t="s">
        <v>530</v>
      </c>
      <c r="B34" s="601">
        <v>5</v>
      </c>
      <c r="C34" s="601">
        <v>15</v>
      </c>
      <c r="D34" s="601">
        <f t="shared" si="0"/>
        <v>20</v>
      </c>
    </row>
    <row r="35" spans="1:4" ht="15.75" customHeight="1" thickBot="1">
      <c r="A35" s="602" t="s">
        <v>23</v>
      </c>
      <c r="B35" s="603">
        <f>SUM(B4:B34)</f>
        <v>3877</v>
      </c>
      <c r="C35" s="603">
        <f t="shared" ref="C35" si="1">SUM(C4:C34)</f>
        <v>1881</v>
      </c>
      <c r="D35" s="603">
        <f>SUM(D4:D34)</f>
        <v>5758</v>
      </c>
    </row>
    <row r="36" spans="1:4" ht="16.5" thickTop="1">
      <c r="A36" s="604"/>
      <c r="B36" s="304"/>
      <c r="C36" s="304"/>
      <c r="D36" s="304"/>
    </row>
    <row r="37" spans="1:4">
      <c r="A37" s="604"/>
      <c r="B37" s="304"/>
      <c r="C37" s="304"/>
      <c r="D37" s="304"/>
    </row>
    <row r="38" spans="1:4">
      <c r="A38" s="604"/>
      <c r="B38" s="304"/>
      <c r="C38" s="304"/>
      <c r="D38" s="304"/>
    </row>
    <row r="42" spans="1:4" ht="22.5" customHeight="1"/>
    <row r="43" spans="1:4" ht="22.5" customHeight="1"/>
    <row r="44" spans="1:4" ht="22.5" customHeight="1"/>
    <row r="45" spans="1:4" ht="22.5" customHeight="1"/>
    <row r="46" spans="1:4" ht="22.5" customHeight="1"/>
    <row r="47" spans="1:4" ht="22.5" customHeight="1"/>
    <row r="48" spans="1:4" ht="22.5" customHeight="1"/>
    <row r="49" spans="1:1" ht="22.5" customHeight="1"/>
    <row r="50" spans="1:1" ht="22.5" customHeight="1">
      <c r="A50" s="286"/>
    </row>
    <row r="51" spans="1:1" ht="22.5" customHeight="1">
      <c r="A51" s="286"/>
    </row>
    <row r="52" spans="1:1" ht="22.5" customHeight="1">
      <c r="A52" s="286"/>
    </row>
    <row r="53" spans="1:1" ht="22.5" customHeight="1">
      <c r="A53" s="286"/>
    </row>
    <row r="54" spans="1:1" ht="22.5" customHeight="1">
      <c r="A54" s="286"/>
    </row>
    <row r="55" spans="1:1" ht="22.5" customHeight="1">
      <c r="A55" s="286"/>
    </row>
    <row r="56" spans="1:1" ht="22.5" customHeight="1">
      <c r="A56" s="286"/>
    </row>
    <row r="57" spans="1:1" ht="22.5" customHeight="1">
      <c r="A57" s="286"/>
    </row>
    <row r="58" spans="1:1" ht="22.5" customHeight="1">
      <c r="A58" s="286"/>
    </row>
    <row r="59" spans="1:1" ht="22.5" customHeight="1">
      <c r="A59" s="286"/>
    </row>
    <row r="60" spans="1:1" ht="22.5" customHeight="1">
      <c r="A60" s="286"/>
    </row>
    <row r="61" spans="1:1" ht="22.5" customHeight="1">
      <c r="A61" s="286"/>
    </row>
    <row r="62" spans="1:1" ht="22.5" customHeight="1">
      <c r="A62" s="286"/>
    </row>
    <row r="63" spans="1:1" ht="22.5" customHeight="1">
      <c r="A63" s="286"/>
    </row>
    <row r="64" spans="1:1" ht="22.5" customHeight="1">
      <c r="A64" s="286"/>
    </row>
    <row r="65" spans="1:1" ht="22.5" customHeight="1">
      <c r="A65" s="286"/>
    </row>
    <row r="66" spans="1:1" ht="22.5" customHeight="1">
      <c r="A66" s="286"/>
    </row>
    <row r="67" spans="1:1" ht="22.5" customHeight="1">
      <c r="A67" s="286"/>
    </row>
    <row r="68" spans="1:1" ht="22.5" customHeight="1">
      <c r="A68" s="286"/>
    </row>
    <row r="69" spans="1:1" ht="22.5" customHeight="1">
      <c r="A69" s="286"/>
    </row>
    <row r="70" spans="1:1" ht="22.5" customHeight="1">
      <c r="A70" s="286"/>
    </row>
    <row r="71" spans="1:1" ht="22.5" customHeight="1">
      <c r="A71" s="286"/>
    </row>
    <row r="72" spans="1:1" ht="22.5" customHeight="1">
      <c r="A72" s="286"/>
    </row>
    <row r="73" spans="1:1" ht="22.5" customHeight="1">
      <c r="A73" s="286"/>
    </row>
    <row r="74" spans="1:1" ht="22.5" customHeight="1">
      <c r="A74" s="286"/>
    </row>
  </sheetData>
  <mergeCells count="1">
    <mergeCell ref="A1:D1"/>
  </mergeCells>
  <printOptions horizontalCentered="1"/>
  <pageMargins left="0.39370078740157483" right="0.39370078740157483" top="0.78740157480314965" bottom="0.78740157480314965" header="0.78740157480314965" footer="0.78740157480314965"/>
  <pageSetup paperSize="9" scale="80" orientation="landscape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X11"/>
  <sheetViews>
    <sheetView rightToLeft="1" view="pageBreakPreview" zoomScale="90" zoomScaleSheetLayoutView="90" workbookViewId="0">
      <selection activeCell="R13" sqref="R13"/>
    </sheetView>
  </sheetViews>
  <sheetFormatPr defaultColWidth="9.140625" defaultRowHeight="15.75"/>
  <cols>
    <col min="1" max="1" width="17.42578125" style="125" customWidth="1"/>
    <col min="2" max="11" width="5.42578125" style="125" customWidth="1"/>
    <col min="12" max="12" width="6.42578125" style="125" customWidth="1"/>
    <col min="13" max="19" width="5.42578125" style="125" customWidth="1"/>
    <col min="20" max="20" width="4.7109375" style="125" customWidth="1"/>
    <col min="21" max="21" width="4.42578125" style="125" customWidth="1"/>
    <col min="22" max="22" width="6.28515625" style="125" customWidth="1"/>
    <col min="23" max="23" width="6.140625" style="125" customWidth="1"/>
    <col min="24" max="24" width="6.7109375" style="125" customWidth="1"/>
    <col min="25" max="16384" width="9.140625" style="125"/>
  </cols>
  <sheetData>
    <row r="1" spans="1:24" ht="24" customHeight="1">
      <c r="A1" s="945" t="s">
        <v>553</v>
      </c>
      <c r="B1" s="945"/>
      <c r="C1" s="945"/>
      <c r="D1" s="945"/>
      <c r="E1" s="945"/>
      <c r="F1" s="945"/>
      <c r="G1" s="945"/>
      <c r="H1" s="945"/>
      <c r="I1" s="945"/>
      <c r="J1" s="945"/>
      <c r="K1" s="945"/>
      <c r="L1" s="945"/>
      <c r="M1" s="945"/>
      <c r="N1" s="945"/>
      <c r="O1" s="945"/>
      <c r="P1" s="945"/>
      <c r="Q1" s="945"/>
      <c r="R1" s="945"/>
      <c r="S1" s="945"/>
      <c r="T1" s="945"/>
      <c r="U1" s="945"/>
      <c r="V1" s="945"/>
      <c r="W1" s="945"/>
      <c r="X1" s="945"/>
    </row>
    <row r="2" spans="1:24" ht="16.5" thickBot="1">
      <c r="A2" s="362" t="s">
        <v>554</v>
      </c>
      <c r="B2" s="362"/>
    </row>
    <row r="3" spans="1:24" ht="28.5" customHeight="1" thickTop="1">
      <c r="A3" s="983" t="s">
        <v>239</v>
      </c>
      <c r="B3" s="863" t="s">
        <v>240</v>
      </c>
      <c r="C3" s="863"/>
      <c r="D3" s="863" t="s">
        <v>241</v>
      </c>
      <c r="E3" s="863"/>
      <c r="F3" s="863" t="s">
        <v>242</v>
      </c>
      <c r="G3" s="863"/>
      <c r="H3" s="863" t="s">
        <v>243</v>
      </c>
      <c r="I3" s="863"/>
      <c r="J3" s="863" t="s">
        <v>186</v>
      </c>
      <c r="K3" s="863"/>
      <c r="L3" s="863" t="s">
        <v>555</v>
      </c>
      <c r="M3" s="863"/>
      <c r="N3" s="873" t="s">
        <v>188</v>
      </c>
      <c r="O3" s="873"/>
      <c r="P3" s="873" t="s">
        <v>189</v>
      </c>
      <c r="Q3" s="873"/>
      <c r="R3" s="873" t="s">
        <v>335</v>
      </c>
      <c r="S3" s="873"/>
      <c r="T3" s="863" t="s">
        <v>150</v>
      </c>
      <c r="U3" s="863"/>
      <c r="V3" s="873" t="s">
        <v>23</v>
      </c>
      <c r="W3" s="873"/>
      <c r="X3" s="873"/>
    </row>
    <row r="4" spans="1:24" ht="27.75" customHeight="1" thickBot="1">
      <c r="A4" s="984"/>
      <c r="B4" s="323" t="s">
        <v>181</v>
      </c>
      <c r="C4" s="323" t="s">
        <v>316</v>
      </c>
      <c r="D4" s="323" t="s">
        <v>181</v>
      </c>
      <c r="E4" s="323" t="s">
        <v>316</v>
      </c>
      <c r="F4" s="323" t="s">
        <v>181</v>
      </c>
      <c r="G4" s="323" t="s">
        <v>316</v>
      </c>
      <c r="H4" s="323" t="s">
        <v>181</v>
      </c>
      <c r="I4" s="323" t="s">
        <v>316</v>
      </c>
      <c r="J4" s="323" t="s">
        <v>181</v>
      </c>
      <c r="K4" s="323" t="s">
        <v>316</v>
      </c>
      <c r="L4" s="323" t="s">
        <v>181</v>
      </c>
      <c r="M4" s="323" t="s">
        <v>316</v>
      </c>
      <c r="N4" s="323" t="s">
        <v>181</v>
      </c>
      <c r="O4" s="323" t="s">
        <v>316</v>
      </c>
      <c r="P4" s="323" t="s">
        <v>181</v>
      </c>
      <c r="Q4" s="323" t="s">
        <v>316</v>
      </c>
      <c r="R4" s="323" t="s">
        <v>181</v>
      </c>
      <c r="S4" s="323" t="s">
        <v>316</v>
      </c>
      <c r="T4" s="323" t="s">
        <v>181</v>
      </c>
      <c r="U4" s="323" t="s">
        <v>316</v>
      </c>
      <c r="V4" s="323" t="s">
        <v>181</v>
      </c>
      <c r="W4" s="323" t="s">
        <v>316</v>
      </c>
      <c r="X4" s="323" t="s">
        <v>2</v>
      </c>
    </row>
    <row r="5" spans="1:24" ht="30.75" customHeight="1">
      <c r="A5" s="605" t="s">
        <v>556</v>
      </c>
      <c r="B5" s="368">
        <v>0</v>
      </c>
      <c r="C5" s="368">
        <v>0</v>
      </c>
      <c r="D5" s="368">
        <v>1</v>
      </c>
      <c r="E5" s="368">
        <v>0</v>
      </c>
      <c r="F5" s="368">
        <v>0</v>
      </c>
      <c r="G5" s="368">
        <v>0</v>
      </c>
      <c r="H5" s="368">
        <v>3</v>
      </c>
      <c r="I5" s="368">
        <v>1</v>
      </c>
      <c r="J5" s="368">
        <v>16</v>
      </c>
      <c r="K5" s="368">
        <v>11</v>
      </c>
      <c r="L5" s="368">
        <v>200</v>
      </c>
      <c r="M5" s="368">
        <v>56</v>
      </c>
      <c r="N5" s="368">
        <v>10</v>
      </c>
      <c r="O5" s="368">
        <v>3</v>
      </c>
      <c r="P5" s="368">
        <v>31</v>
      </c>
      <c r="Q5" s="368">
        <v>13</v>
      </c>
      <c r="R5" s="368">
        <v>55</v>
      </c>
      <c r="S5" s="368">
        <v>12</v>
      </c>
      <c r="T5" s="368">
        <v>0</v>
      </c>
      <c r="U5" s="368">
        <v>0</v>
      </c>
      <c r="V5" s="368">
        <f>T5+R5+P5+N5+L5+J5+H5+F5+D5+B5</f>
        <v>316</v>
      </c>
      <c r="W5" s="368">
        <f>U5+S5+Q5+O5+M5+K5+I5+G5+E5+C5</f>
        <v>96</v>
      </c>
      <c r="X5" s="368">
        <f>SUM(V5:W5)</f>
        <v>412</v>
      </c>
    </row>
    <row r="6" spans="1:24" ht="30.75" customHeight="1">
      <c r="A6" s="374" t="s">
        <v>245</v>
      </c>
      <c r="B6" s="471">
        <v>0</v>
      </c>
      <c r="C6" s="471">
        <v>0</v>
      </c>
      <c r="D6" s="471">
        <v>0</v>
      </c>
      <c r="E6" s="471">
        <v>0</v>
      </c>
      <c r="F6" s="471">
        <v>0</v>
      </c>
      <c r="G6" s="471">
        <v>0</v>
      </c>
      <c r="H6" s="471">
        <v>41</v>
      </c>
      <c r="I6" s="471">
        <v>29</v>
      </c>
      <c r="J6" s="471">
        <v>40</v>
      </c>
      <c r="K6" s="471">
        <v>33</v>
      </c>
      <c r="L6" s="471">
        <v>163</v>
      </c>
      <c r="M6" s="471">
        <v>64</v>
      </c>
      <c r="N6" s="471">
        <v>3</v>
      </c>
      <c r="O6" s="471">
        <v>1</v>
      </c>
      <c r="P6" s="471">
        <v>12</v>
      </c>
      <c r="Q6" s="471">
        <v>6</v>
      </c>
      <c r="R6" s="471">
        <v>23</v>
      </c>
      <c r="S6" s="471">
        <v>5</v>
      </c>
      <c r="T6" s="471">
        <v>0</v>
      </c>
      <c r="U6" s="471">
        <v>0</v>
      </c>
      <c r="V6" s="471">
        <f t="shared" ref="V6:W10" si="0">T6+R6+P6+N6+L6+J6+H6+F6+D6+B6</f>
        <v>282</v>
      </c>
      <c r="W6" s="471">
        <f t="shared" si="0"/>
        <v>138</v>
      </c>
      <c r="X6" s="471">
        <f t="shared" ref="X6:X10" si="1">SUM(V6:W6)</f>
        <v>420</v>
      </c>
    </row>
    <row r="7" spans="1:24" ht="30.75" customHeight="1">
      <c r="A7" s="374" t="s">
        <v>336</v>
      </c>
      <c r="B7" s="471">
        <v>8</v>
      </c>
      <c r="C7" s="471">
        <v>5</v>
      </c>
      <c r="D7" s="471">
        <v>57</v>
      </c>
      <c r="E7" s="471">
        <v>11</v>
      </c>
      <c r="F7" s="471">
        <v>24</v>
      </c>
      <c r="G7" s="471">
        <v>16</v>
      </c>
      <c r="H7" s="471">
        <v>254</v>
      </c>
      <c r="I7" s="471">
        <v>54</v>
      </c>
      <c r="J7" s="471">
        <v>358</v>
      </c>
      <c r="K7" s="471">
        <v>137</v>
      </c>
      <c r="L7" s="471">
        <v>468</v>
      </c>
      <c r="M7" s="471">
        <v>284</v>
      </c>
      <c r="N7" s="471">
        <v>15</v>
      </c>
      <c r="O7" s="471">
        <v>11</v>
      </c>
      <c r="P7" s="471">
        <v>27</v>
      </c>
      <c r="Q7" s="471">
        <v>25</v>
      </c>
      <c r="R7" s="471">
        <v>5</v>
      </c>
      <c r="S7" s="471">
        <v>5</v>
      </c>
      <c r="T7" s="471">
        <v>0</v>
      </c>
      <c r="U7" s="471">
        <v>0</v>
      </c>
      <c r="V7" s="471">
        <f t="shared" si="0"/>
        <v>1216</v>
      </c>
      <c r="W7" s="471">
        <f t="shared" si="0"/>
        <v>548</v>
      </c>
      <c r="X7" s="471">
        <f t="shared" si="1"/>
        <v>1764</v>
      </c>
    </row>
    <row r="8" spans="1:24" ht="30.75" customHeight="1">
      <c r="A8" s="374" t="s">
        <v>247</v>
      </c>
      <c r="B8" s="471">
        <v>19</v>
      </c>
      <c r="C8" s="471">
        <v>1</v>
      </c>
      <c r="D8" s="471">
        <v>92</v>
      </c>
      <c r="E8" s="471">
        <v>34</v>
      </c>
      <c r="F8" s="471">
        <v>53</v>
      </c>
      <c r="G8" s="471">
        <v>41</v>
      </c>
      <c r="H8" s="471">
        <v>155</v>
      </c>
      <c r="I8" s="471">
        <v>145</v>
      </c>
      <c r="J8" s="471">
        <v>197</v>
      </c>
      <c r="K8" s="471">
        <v>194</v>
      </c>
      <c r="L8" s="471">
        <v>506</v>
      </c>
      <c r="M8" s="471">
        <v>385</v>
      </c>
      <c r="N8" s="471">
        <v>20</v>
      </c>
      <c r="O8" s="471">
        <v>12</v>
      </c>
      <c r="P8" s="471">
        <v>35</v>
      </c>
      <c r="Q8" s="471">
        <v>21</v>
      </c>
      <c r="R8" s="471">
        <v>12</v>
      </c>
      <c r="S8" s="471">
        <v>10</v>
      </c>
      <c r="T8" s="471">
        <v>0</v>
      </c>
      <c r="U8" s="471">
        <v>0</v>
      </c>
      <c r="V8" s="471">
        <f t="shared" si="0"/>
        <v>1089</v>
      </c>
      <c r="W8" s="471">
        <f t="shared" si="0"/>
        <v>843</v>
      </c>
      <c r="X8" s="471">
        <f t="shared" si="1"/>
        <v>1932</v>
      </c>
    </row>
    <row r="9" spans="1:24" ht="30.75" customHeight="1" thickBot="1">
      <c r="A9" s="606" t="s">
        <v>248</v>
      </c>
      <c r="B9" s="607">
        <v>229</v>
      </c>
      <c r="C9" s="607">
        <v>100</v>
      </c>
      <c r="D9" s="607">
        <v>459</v>
      </c>
      <c r="E9" s="607">
        <v>88</v>
      </c>
      <c r="F9" s="607">
        <v>154</v>
      </c>
      <c r="G9" s="607">
        <v>35</v>
      </c>
      <c r="H9" s="607">
        <v>88</v>
      </c>
      <c r="I9" s="607">
        <v>12</v>
      </c>
      <c r="J9" s="607">
        <v>24</v>
      </c>
      <c r="K9" s="607">
        <v>3</v>
      </c>
      <c r="L9" s="607">
        <v>20</v>
      </c>
      <c r="M9" s="607">
        <v>18</v>
      </c>
      <c r="N9" s="607">
        <v>0</v>
      </c>
      <c r="O9" s="607">
        <v>0</v>
      </c>
      <c r="P9" s="607">
        <v>0</v>
      </c>
      <c r="Q9" s="607">
        <v>0</v>
      </c>
      <c r="R9" s="607">
        <v>0</v>
      </c>
      <c r="S9" s="607">
        <v>0</v>
      </c>
      <c r="T9" s="607">
        <v>0</v>
      </c>
      <c r="U9" s="607">
        <v>0</v>
      </c>
      <c r="V9" s="607">
        <f t="shared" si="0"/>
        <v>974</v>
      </c>
      <c r="W9" s="607">
        <f t="shared" si="0"/>
        <v>256</v>
      </c>
      <c r="X9" s="607">
        <f t="shared" si="1"/>
        <v>1230</v>
      </c>
    </row>
    <row r="10" spans="1:24" ht="30.75" customHeight="1" thickBot="1">
      <c r="A10" s="157" t="s">
        <v>23</v>
      </c>
      <c r="B10" s="158">
        <f>SUM(B5:B9)</f>
        <v>256</v>
      </c>
      <c r="C10" s="158">
        <f t="shared" ref="C10:U10" si="2">SUM(C5:C9)</f>
        <v>106</v>
      </c>
      <c r="D10" s="158">
        <f>SUM(D5:D9)</f>
        <v>609</v>
      </c>
      <c r="E10" s="158">
        <f t="shared" si="2"/>
        <v>133</v>
      </c>
      <c r="F10" s="158">
        <f t="shared" si="2"/>
        <v>231</v>
      </c>
      <c r="G10" s="158">
        <f t="shared" si="2"/>
        <v>92</v>
      </c>
      <c r="H10" s="158">
        <f t="shared" si="2"/>
        <v>541</v>
      </c>
      <c r="I10" s="158">
        <f t="shared" si="2"/>
        <v>241</v>
      </c>
      <c r="J10" s="158">
        <f t="shared" si="2"/>
        <v>635</v>
      </c>
      <c r="K10" s="158">
        <f t="shared" si="2"/>
        <v>378</v>
      </c>
      <c r="L10" s="158">
        <f t="shared" si="2"/>
        <v>1357</v>
      </c>
      <c r="M10" s="158">
        <f t="shared" si="2"/>
        <v>807</v>
      </c>
      <c r="N10" s="158">
        <f t="shared" si="2"/>
        <v>48</v>
      </c>
      <c r="O10" s="158">
        <f t="shared" si="2"/>
        <v>27</v>
      </c>
      <c r="P10" s="158">
        <f t="shared" si="2"/>
        <v>105</v>
      </c>
      <c r="Q10" s="158">
        <f t="shared" si="2"/>
        <v>65</v>
      </c>
      <c r="R10" s="158">
        <f t="shared" si="2"/>
        <v>95</v>
      </c>
      <c r="S10" s="158">
        <f t="shared" si="2"/>
        <v>32</v>
      </c>
      <c r="T10" s="158">
        <f t="shared" si="2"/>
        <v>0</v>
      </c>
      <c r="U10" s="158">
        <f t="shared" si="2"/>
        <v>0</v>
      </c>
      <c r="V10" s="158">
        <f t="shared" si="0"/>
        <v>3877</v>
      </c>
      <c r="W10" s="158">
        <f t="shared" si="0"/>
        <v>1881</v>
      </c>
      <c r="X10" s="158">
        <f t="shared" si="1"/>
        <v>5758</v>
      </c>
    </row>
    <row r="11" spans="1:24" ht="31.5" customHeight="1" thickTop="1"/>
  </sheetData>
  <mergeCells count="13">
    <mergeCell ref="R3:S3"/>
    <mergeCell ref="T3:U3"/>
    <mergeCell ref="V3:X3"/>
    <mergeCell ref="A1:X1"/>
    <mergeCell ref="A3:A4"/>
    <mergeCell ref="B3:C3"/>
    <mergeCell ref="D3:E3"/>
    <mergeCell ref="F3:G3"/>
    <mergeCell ref="H3:I3"/>
    <mergeCell ref="J3:K3"/>
    <mergeCell ref="L3:M3"/>
    <mergeCell ref="N3:O3"/>
    <mergeCell ref="P3:Q3"/>
  </mergeCells>
  <printOptions horizontalCentered="1"/>
  <pageMargins left="1" right="1" top="1" bottom="1" header="0.5" footer="1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8"/>
  <sheetViews>
    <sheetView rightToLeft="1" view="pageBreakPreview" topLeftCell="A16" zoomScaleSheetLayoutView="100" workbookViewId="0">
      <selection activeCell="F28" sqref="F28"/>
    </sheetView>
  </sheetViews>
  <sheetFormatPr defaultRowHeight="12.75"/>
  <cols>
    <col min="1" max="1" width="21.42578125" customWidth="1"/>
    <col min="2" max="3" width="6.85546875" customWidth="1"/>
    <col min="4" max="4" width="7.85546875" customWidth="1"/>
    <col min="5" max="5" width="9.7109375" customWidth="1"/>
    <col min="6" max="8" width="11" customWidth="1"/>
    <col min="9" max="11" width="8.42578125" customWidth="1"/>
    <col min="12" max="14" width="8.42578125" hidden="1" customWidth="1"/>
    <col min="15" max="20" width="8.42578125" customWidth="1"/>
    <col min="74" max="74" width="15.7109375" customWidth="1"/>
    <col min="75" max="75" width="4.5703125" customWidth="1"/>
    <col min="76" max="76" width="5.140625" customWidth="1"/>
    <col min="77" max="77" width="5.42578125" customWidth="1"/>
    <col min="78" max="80" width="5.140625" customWidth="1"/>
    <col min="81" max="81" width="5.85546875" customWidth="1"/>
    <col min="82" max="84" width="4.85546875" customWidth="1"/>
    <col min="85" max="88" width="5.5703125" customWidth="1"/>
    <col min="89" max="91" width="5.7109375" bestFit="1" customWidth="1"/>
    <col min="92" max="92" width="4.7109375" bestFit="1" customWidth="1"/>
    <col min="93" max="93" width="5.28515625" customWidth="1"/>
    <col min="94" max="94" width="5.42578125" customWidth="1"/>
    <col min="95" max="95" width="4.85546875" customWidth="1"/>
    <col min="96" max="96" width="6.42578125" customWidth="1"/>
    <col min="330" max="330" width="15.7109375" customWidth="1"/>
    <col min="331" max="331" width="4.5703125" customWidth="1"/>
    <col min="332" max="332" width="5.140625" customWidth="1"/>
    <col min="333" max="333" width="5.42578125" customWidth="1"/>
    <col min="334" max="336" width="5.140625" customWidth="1"/>
    <col min="337" max="337" width="5.85546875" customWidth="1"/>
    <col min="338" max="340" width="4.85546875" customWidth="1"/>
    <col min="341" max="344" width="5.5703125" customWidth="1"/>
    <col min="345" max="347" width="5.7109375" bestFit="1" customWidth="1"/>
    <col min="348" max="348" width="4.7109375" bestFit="1" customWidth="1"/>
    <col min="349" max="349" width="5.28515625" customWidth="1"/>
    <col min="350" max="350" width="5.42578125" customWidth="1"/>
    <col min="351" max="351" width="4.85546875" customWidth="1"/>
    <col min="352" max="352" width="6.42578125" customWidth="1"/>
    <col min="586" max="586" width="15.7109375" customWidth="1"/>
    <col min="587" max="587" width="4.5703125" customWidth="1"/>
    <col min="588" max="588" width="5.140625" customWidth="1"/>
    <col min="589" max="589" width="5.42578125" customWidth="1"/>
    <col min="590" max="592" width="5.140625" customWidth="1"/>
    <col min="593" max="593" width="5.85546875" customWidth="1"/>
    <col min="594" max="596" width="4.85546875" customWidth="1"/>
    <col min="597" max="600" width="5.5703125" customWidth="1"/>
    <col min="601" max="603" width="5.7109375" bestFit="1" customWidth="1"/>
    <col min="604" max="604" width="4.7109375" bestFit="1" customWidth="1"/>
    <col min="605" max="605" width="5.28515625" customWidth="1"/>
    <col min="606" max="606" width="5.42578125" customWidth="1"/>
    <col min="607" max="607" width="4.85546875" customWidth="1"/>
    <col min="608" max="608" width="6.42578125" customWidth="1"/>
    <col min="842" max="842" width="15.7109375" customWidth="1"/>
    <col min="843" max="843" width="4.5703125" customWidth="1"/>
    <col min="844" max="844" width="5.140625" customWidth="1"/>
    <col min="845" max="845" width="5.42578125" customWidth="1"/>
    <col min="846" max="848" width="5.140625" customWidth="1"/>
    <col min="849" max="849" width="5.85546875" customWidth="1"/>
    <col min="850" max="852" width="4.85546875" customWidth="1"/>
    <col min="853" max="856" width="5.5703125" customWidth="1"/>
    <col min="857" max="859" width="5.7109375" bestFit="1" customWidth="1"/>
    <col min="860" max="860" width="4.7109375" bestFit="1" customWidth="1"/>
    <col min="861" max="861" width="5.28515625" customWidth="1"/>
    <col min="862" max="862" width="5.42578125" customWidth="1"/>
    <col min="863" max="863" width="4.85546875" customWidth="1"/>
    <col min="864" max="864" width="6.42578125" customWidth="1"/>
    <col min="1098" max="1098" width="15.7109375" customWidth="1"/>
    <col min="1099" max="1099" width="4.5703125" customWidth="1"/>
    <col min="1100" max="1100" width="5.140625" customWidth="1"/>
    <col min="1101" max="1101" width="5.42578125" customWidth="1"/>
    <col min="1102" max="1104" width="5.140625" customWidth="1"/>
    <col min="1105" max="1105" width="5.85546875" customWidth="1"/>
    <col min="1106" max="1108" width="4.85546875" customWidth="1"/>
    <col min="1109" max="1112" width="5.5703125" customWidth="1"/>
    <col min="1113" max="1115" width="5.7109375" bestFit="1" customWidth="1"/>
    <col min="1116" max="1116" width="4.7109375" bestFit="1" customWidth="1"/>
    <col min="1117" max="1117" width="5.28515625" customWidth="1"/>
    <col min="1118" max="1118" width="5.42578125" customWidth="1"/>
    <col min="1119" max="1119" width="4.85546875" customWidth="1"/>
    <col min="1120" max="1120" width="6.42578125" customWidth="1"/>
    <col min="1354" max="1354" width="15.7109375" customWidth="1"/>
    <col min="1355" max="1355" width="4.5703125" customWidth="1"/>
    <col min="1356" max="1356" width="5.140625" customWidth="1"/>
    <col min="1357" max="1357" width="5.42578125" customWidth="1"/>
    <col min="1358" max="1360" width="5.140625" customWidth="1"/>
    <col min="1361" max="1361" width="5.85546875" customWidth="1"/>
    <col min="1362" max="1364" width="4.85546875" customWidth="1"/>
    <col min="1365" max="1368" width="5.5703125" customWidth="1"/>
    <col min="1369" max="1371" width="5.7109375" bestFit="1" customWidth="1"/>
    <col min="1372" max="1372" width="4.7109375" bestFit="1" customWidth="1"/>
    <col min="1373" max="1373" width="5.28515625" customWidth="1"/>
    <col min="1374" max="1374" width="5.42578125" customWidth="1"/>
    <col min="1375" max="1375" width="4.85546875" customWidth="1"/>
    <col min="1376" max="1376" width="6.42578125" customWidth="1"/>
    <col min="1610" max="1610" width="15.7109375" customWidth="1"/>
    <col min="1611" max="1611" width="4.5703125" customWidth="1"/>
    <col min="1612" max="1612" width="5.140625" customWidth="1"/>
    <col min="1613" max="1613" width="5.42578125" customWidth="1"/>
    <col min="1614" max="1616" width="5.140625" customWidth="1"/>
    <col min="1617" max="1617" width="5.85546875" customWidth="1"/>
    <col min="1618" max="1620" width="4.85546875" customWidth="1"/>
    <col min="1621" max="1624" width="5.5703125" customWidth="1"/>
    <col min="1625" max="1627" width="5.7109375" bestFit="1" customWidth="1"/>
    <col min="1628" max="1628" width="4.7109375" bestFit="1" customWidth="1"/>
    <col min="1629" max="1629" width="5.28515625" customWidth="1"/>
    <col min="1630" max="1630" width="5.42578125" customWidth="1"/>
    <col min="1631" max="1631" width="4.85546875" customWidth="1"/>
    <col min="1632" max="1632" width="6.42578125" customWidth="1"/>
    <col min="1866" max="1866" width="15.7109375" customWidth="1"/>
    <col min="1867" max="1867" width="4.5703125" customWidth="1"/>
    <col min="1868" max="1868" width="5.140625" customWidth="1"/>
    <col min="1869" max="1869" width="5.42578125" customWidth="1"/>
    <col min="1870" max="1872" width="5.140625" customWidth="1"/>
    <col min="1873" max="1873" width="5.85546875" customWidth="1"/>
    <col min="1874" max="1876" width="4.85546875" customWidth="1"/>
    <col min="1877" max="1880" width="5.5703125" customWidth="1"/>
    <col min="1881" max="1883" width="5.7109375" bestFit="1" customWidth="1"/>
    <col min="1884" max="1884" width="4.7109375" bestFit="1" customWidth="1"/>
    <col min="1885" max="1885" width="5.28515625" customWidth="1"/>
    <col min="1886" max="1886" width="5.42578125" customWidth="1"/>
    <col min="1887" max="1887" width="4.85546875" customWidth="1"/>
    <col min="1888" max="1888" width="6.42578125" customWidth="1"/>
    <col min="2122" max="2122" width="15.7109375" customWidth="1"/>
    <col min="2123" max="2123" width="4.5703125" customWidth="1"/>
    <col min="2124" max="2124" width="5.140625" customWidth="1"/>
    <col min="2125" max="2125" width="5.42578125" customWidth="1"/>
    <col min="2126" max="2128" width="5.140625" customWidth="1"/>
    <col min="2129" max="2129" width="5.85546875" customWidth="1"/>
    <col min="2130" max="2132" width="4.85546875" customWidth="1"/>
    <col min="2133" max="2136" width="5.5703125" customWidth="1"/>
    <col min="2137" max="2139" width="5.7109375" bestFit="1" customWidth="1"/>
    <col min="2140" max="2140" width="4.7109375" bestFit="1" customWidth="1"/>
    <col min="2141" max="2141" width="5.28515625" customWidth="1"/>
    <col min="2142" max="2142" width="5.42578125" customWidth="1"/>
    <col min="2143" max="2143" width="4.85546875" customWidth="1"/>
    <col min="2144" max="2144" width="6.42578125" customWidth="1"/>
    <col min="2378" max="2378" width="15.7109375" customWidth="1"/>
    <col min="2379" max="2379" width="4.5703125" customWidth="1"/>
    <col min="2380" max="2380" width="5.140625" customWidth="1"/>
    <col min="2381" max="2381" width="5.42578125" customWidth="1"/>
    <col min="2382" max="2384" width="5.140625" customWidth="1"/>
    <col min="2385" max="2385" width="5.85546875" customWidth="1"/>
    <col min="2386" max="2388" width="4.85546875" customWidth="1"/>
    <col min="2389" max="2392" width="5.5703125" customWidth="1"/>
    <col min="2393" max="2395" width="5.7109375" bestFit="1" customWidth="1"/>
    <col min="2396" max="2396" width="4.7109375" bestFit="1" customWidth="1"/>
    <col min="2397" max="2397" width="5.28515625" customWidth="1"/>
    <col min="2398" max="2398" width="5.42578125" customWidth="1"/>
    <col min="2399" max="2399" width="4.85546875" customWidth="1"/>
    <col min="2400" max="2400" width="6.42578125" customWidth="1"/>
    <col min="2634" max="2634" width="15.7109375" customWidth="1"/>
    <col min="2635" max="2635" width="4.5703125" customWidth="1"/>
    <col min="2636" max="2636" width="5.140625" customWidth="1"/>
    <col min="2637" max="2637" width="5.42578125" customWidth="1"/>
    <col min="2638" max="2640" width="5.140625" customWidth="1"/>
    <col min="2641" max="2641" width="5.85546875" customWidth="1"/>
    <col min="2642" max="2644" width="4.85546875" customWidth="1"/>
    <col min="2645" max="2648" width="5.5703125" customWidth="1"/>
    <col min="2649" max="2651" width="5.7109375" bestFit="1" customWidth="1"/>
    <col min="2652" max="2652" width="4.7109375" bestFit="1" customWidth="1"/>
    <col min="2653" max="2653" width="5.28515625" customWidth="1"/>
    <col min="2654" max="2654" width="5.42578125" customWidth="1"/>
    <col min="2655" max="2655" width="4.85546875" customWidth="1"/>
    <col min="2656" max="2656" width="6.42578125" customWidth="1"/>
    <col min="2890" max="2890" width="15.7109375" customWidth="1"/>
    <col min="2891" max="2891" width="4.5703125" customWidth="1"/>
    <col min="2892" max="2892" width="5.140625" customWidth="1"/>
    <col min="2893" max="2893" width="5.42578125" customWidth="1"/>
    <col min="2894" max="2896" width="5.140625" customWidth="1"/>
    <col min="2897" max="2897" width="5.85546875" customWidth="1"/>
    <col min="2898" max="2900" width="4.85546875" customWidth="1"/>
    <col min="2901" max="2904" width="5.5703125" customWidth="1"/>
    <col min="2905" max="2907" width="5.7109375" bestFit="1" customWidth="1"/>
    <col min="2908" max="2908" width="4.7109375" bestFit="1" customWidth="1"/>
    <col min="2909" max="2909" width="5.28515625" customWidth="1"/>
    <col min="2910" max="2910" width="5.42578125" customWidth="1"/>
    <col min="2911" max="2911" width="4.85546875" customWidth="1"/>
    <col min="2912" max="2912" width="6.42578125" customWidth="1"/>
    <col min="3146" max="3146" width="15.7109375" customWidth="1"/>
    <col min="3147" max="3147" width="4.5703125" customWidth="1"/>
    <col min="3148" max="3148" width="5.140625" customWidth="1"/>
    <col min="3149" max="3149" width="5.42578125" customWidth="1"/>
    <col min="3150" max="3152" width="5.140625" customWidth="1"/>
    <col min="3153" max="3153" width="5.85546875" customWidth="1"/>
    <col min="3154" max="3156" width="4.85546875" customWidth="1"/>
    <col min="3157" max="3160" width="5.5703125" customWidth="1"/>
    <col min="3161" max="3163" width="5.7109375" bestFit="1" customWidth="1"/>
    <col min="3164" max="3164" width="4.7109375" bestFit="1" customWidth="1"/>
    <col min="3165" max="3165" width="5.28515625" customWidth="1"/>
    <col min="3166" max="3166" width="5.42578125" customWidth="1"/>
    <col min="3167" max="3167" width="4.85546875" customWidth="1"/>
    <col min="3168" max="3168" width="6.42578125" customWidth="1"/>
    <col min="3402" max="3402" width="15.7109375" customWidth="1"/>
    <col min="3403" max="3403" width="4.5703125" customWidth="1"/>
    <col min="3404" max="3404" width="5.140625" customWidth="1"/>
    <col min="3405" max="3405" width="5.42578125" customWidth="1"/>
    <col min="3406" max="3408" width="5.140625" customWidth="1"/>
    <col min="3409" max="3409" width="5.85546875" customWidth="1"/>
    <col min="3410" max="3412" width="4.85546875" customWidth="1"/>
    <col min="3413" max="3416" width="5.5703125" customWidth="1"/>
    <col min="3417" max="3419" width="5.7109375" bestFit="1" customWidth="1"/>
    <col min="3420" max="3420" width="4.7109375" bestFit="1" customWidth="1"/>
    <col min="3421" max="3421" width="5.28515625" customWidth="1"/>
    <col min="3422" max="3422" width="5.42578125" customWidth="1"/>
    <col min="3423" max="3423" width="4.85546875" customWidth="1"/>
    <col min="3424" max="3424" width="6.42578125" customWidth="1"/>
    <col min="3658" max="3658" width="15.7109375" customWidth="1"/>
    <col min="3659" max="3659" width="4.5703125" customWidth="1"/>
    <col min="3660" max="3660" width="5.140625" customWidth="1"/>
    <col min="3661" max="3661" width="5.42578125" customWidth="1"/>
    <col min="3662" max="3664" width="5.140625" customWidth="1"/>
    <col min="3665" max="3665" width="5.85546875" customWidth="1"/>
    <col min="3666" max="3668" width="4.85546875" customWidth="1"/>
    <col min="3669" max="3672" width="5.5703125" customWidth="1"/>
    <col min="3673" max="3675" width="5.7109375" bestFit="1" customWidth="1"/>
    <col min="3676" max="3676" width="4.7109375" bestFit="1" customWidth="1"/>
    <col min="3677" max="3677" width="5.28515625" customWidth="1"/>
    <col min="3678" max="3678" width="5.42578125" customWidth="1"/>
    <col min="3679" max="3679" width="4.85546875" customWidth="1"/>
    <col min="3680" max="3680" width="6.42578125" customWidth="1"/>
    <col min="3914" max="3914" width="15.7109375" customWidth="1"/>
    <col min="3915" max="3915" width="4.5703125" customWidth="1"/>
    <col min="3916" max="3916" width="5.140625" customWidth="1"/>
    <col min="3917" max="3917" width="5.42578125" customWidth="1"/>
    <col min="3918" max="3920" width="5.140625" customWidth="1"/>
    <col min="3921" max="3921" width="5.85546875" customWidth="1"/>
    <col min="3922" max="3924" width="4.85546875" customWidth="1"/>
    <col min="3925" max="3928" width="5.5703125" customWidth="1"/>
    <col min="3929" max="3931" width="5.7109375" bestFit="1" customWidth="1"/>
    <col min="3932" max="3932" width="4.7109375" bestFit="1" customWidth="1"/>
    <col min="3933" max="3933" width="5.28515625" customWidth="1"/>
    <col min="3934" max="3934" width="5.42578125" customWidth="1"/>
    <col min="3935" max="3935" width="4.85546875" customWidth="1"/>
    <col min="3936" max="3936" width="6.42578125" customWidth="1"/>
    <col min="4170" max="4170" width="15.7109375" customWidth="1"/>
    <col min="4171" max="4171" width="4.5703125" customWidth="1"/>
    <col min="4172" max="4172" width="5.140625" customWidth="1"/>
    <col min="4173" max="4173" width="5.42578125" customWidth="1"/>
    <col min="4174" max="4176" width="5.140625" customWidth="1"/>
    <col min="4177" max="4177" width="5.85546875" customWidth="1"/>
    <col min="4178" max="4180" width="4.85546875" customWidth="1"/>
    <col min="4181" max="4184" width="5.5703125" customWidth="1"/>
    <col min="4185" max="4187" width="5.7109375" bestFit="1" customWidth="1"/>
    <col min="4188" max="4188" width="4.7109375" bestFit="1" customWidth="1"/>
    <col min="4189" max="4189" width="5.28515625" customWidth="1"/>
    <col min="4190" max="4190" width="5.42578125" customWidth="1"/>
    <col min="4191" max="4191" width="4.85546875" customWidth="1"/>
    <col min="4192" max="4192" width="6.42578125" customWidth="1"/>
    <col min="4426" max="4426" width="15.7109375" customWidth="1"/>
    <col min="4427" max="4427" width="4.5703125" customWidth="1"/>
    <col min="4428" max="4428" width="5.140625" customWidth="1"/>
    <col min="4429" max="4429" width="5.42578125" customWidth="1"/>
    <col min="4430" max="4432" width="5.140625" customWidth="1"/>
    <col min="4433" max="4433" width="5.85546875" customWidth="1"/>
    <col min="4434" max="4436" width="4.85546875" customWidth="1"/>
    <col min="4437" max="4440" width="5.5703125" customWidth="1"/>
    <col min="4441" max="4443" width="5.7109375" bestFit="1" customWidth="1"/>
    <col min="4444" max="4444" width="4.7109375" bestFit="1" customWidth="1"/>
    <col min="4445" max="4445" width="5.28515625" customWidth="1"/>
    <col min="4446" max="4446" width="5.42578125" customWidth="1"/>
    <col min="4447" max="4447" width="4.85546875" customWidth="1"/>
    <col min="4448" max="4448" width="6.42578125" customWidth="1"/>
    <col min="4682" max="4682" width="15.7109375" customWidth="1"/>
    <col min="4683" max="4683" width="4.5703125" customWidth="1"/>
    <col min="4684" max="4684" width="5.140625" customWidth="1"/>
    <col min="4685" max="4685" width="5.42578125" customWidth="1"/>
    <col min="4686" max="4688" width="5.140625" customWidth="1"/>
    <col min="4689" max="4689" width="5.85546875" customWidth="1"/>
    <col min="4690" max="4692" width="4.85546875" customWidth="1"/>
    <col min="4693" max="4696" width="5.5703125" customWidth="1"/>
    <col min="4697" max="4699" width="5.7109375" bestFit="1" customWidth="1"/>
    <col min="4700" max="4700" width="4.7109375" bestFit="1" customWidth="1"/>
    <col min="4701" max="4701" width="5.28515625" customWidth="1"/>
    <col min="4702" max="4702" width="5.42578125" customWidth="1"/>
    <col min="4703" max="4703" width="4.85546875" customWidth="1"/>
    <col min="4704" max="4704" width="6.42578125" customWidth="1"/>
    <col min="4938" max="4938" width="15.7109375" customWidth="1"/>
    <col min="4939" max="4939" width="4.5703125" customWidth="1"/>
    <col min="4940" max="4940" width="5.140625" customWidth="1"/>
    <col min="4941" max="4941" width="5.42578125" customWidth="1"/>
    <col min="4942" max="4944" width="5.140625" customWidth="1"/>
    <col min="4945" max="4945" width="5.85546875" customWidth="1"/>
    <col min="4946" max="4948" width="4.85546875" customWidth="1"/>
    <col min="4949" max="4952" width="5.5703125" customWidth="1"/>
    <col min="4953" max="4955" width="5.7109375" bestFit="1" customWidth="1"/>
    <col min="4956" max="4956" width="4.7109375" bestFit="1" customWidth="1"/>
    <col min="4957" max="4957" width="5.28515625" customWidth="1"/>
    <col min="4958" max="4958" width="5.42578125" customWidth="1"/>
    <col min="4959" max="4959" width="4.85546875" customWidth="1"/>
    <col min="4960" max="4960" width="6.42578125" customWidth="1"/>
    <col min="5194" max="5194" width="15.7109375" customWidth="1"/>
    <col min="5195" max="5195" width="4.5703125" customWidth="1"/>
    <col min="5196" max="5196" width="5.140625" customWidth="1"/>
    <col min="5197" max="5197" width="5.42578125" customWidth="1"/>
    <col min="5198" max="5200" width="5.140625" customWidth="1"/>
    <col min="5201" max="5201" width="5.85546875" customWidth="1"/>
    <col min="5202" max="5204" width="4.85546875" customWidth="1"/>
    <col min="5205" max="5208" width="5.5703125" customWidth="1"/>
    <col min="5209" max="5211" width="5.7109375" bestFit="1" customWidth="1"/>
    <col min="5212" max="5212" width="4.7109375" bestFit="1" customWidth="1"/>
    <col min="5213" max="5213" width="5.28515625" customWidth="1"/>
    <col min="5214" max="5214" width="5.42578125" customWidth="1"/>
    <col min="5215" max="5215" width="4.85546875" customWidth="1"/>
    <col min="5216" max="5216" width="6.42578125" customWidth="1"/>
    <col min="5450" max="5450" width="15.7109375" customWidth="1"/>
    <col min="5451" max="5451" width="4.5703125" customWidth="1"/>
    <col min="5452" max="5452" width="5.140625" customWidth="1"/>
    <col min="5453" max="5453" width="5.42578125" customWidth="1"/>
    <col min="5454" max="5456" width="5.140625" customWidth="1"/>
    <col min="5457" max="5457" width="5.85546875" customWidth="1"/>
    <col min="5458" max="5460" width="4.85546875" customWidth="1"/>
    <col min="5461" max="5464" width="5.5703125" customWidth="1"/>
    <col min="5465" max="5467" width="5.7109375" bestFit="1" customWidth="1"/>
    <col min="5468" max="5468" width="4.7109375" bestFit="1" customWidth="1"/>
    <col min="5469" max="5469" width="5.28515625" customWidth="1"/>
    <col min="5470" max="5470" width="5.42578125" customWidth="1"/>
    <col min="5471" max="5471" width="4.85546875" customWidth="1"/>
    <col min="5472" max="5472" width="6.42578125" customWidth="1"/>
    <col min="5706" max="5706" width="15.7109375" customWidth="1"/>
    <col min="5707" max="5707" width="4.5703125" customWidth="1"/>
    <col min="5708" max="5708" width="5.140625" customWidth="1"/>
    <col min="5709" max="5709" width="5.42578125" customWidth="1"/>
    <col min="5710" max="5712" width="5.140625" customWidth="1"/>
    <col min="5713" max="5713" width="5.85546875" customWidth="1"/>
    <col min="5714" max="5716" width="4.85546875" customWidth="1"/>
    <col min="5717" max="5720" width="5.5703125" customWidth="1"/>
    <col min="5721" max="5723" width="5.7109375" bestFit="1" customWidth="1"/>
    <col min="5724" max="5724" width="4.7109375" bestFit="1" customWidth="1"/>
    <col min="5725" max="5725" width="5.28515625" customWidth="1"/>
    <col min="5726" max="5726" width="5.42578125" customWidth="1"/>
    <col min="5727" max="5727" width="4.85546875" customWidth="1"/>
    <col min="5728" max="5728" width="6.42578125" customWidth="1"/>
    <col min="5962" max="5962" width="15.7109375" customWidth="1"/>
    <col min="5963" max="5963" width="4.5703125" customWidth="1"/>
    <col min="5964" max="5964" width="5.140625" customWidth="1"/>
    <col min="5965" max="5965" width="5.42578125" customWidth="1"/>
    <col min="5966" max="5968" width="5.140625" customWidth="1"/>
    <col min="5969" max="5969" width="5.85546875" customWidth="1"/>
    <col min="5970" max="5972" width="4.85546875" customWidth="1"/>
    <col min="5973" max="5976" width="5.5703125" customWidth="1"/>
    <col min="5977" max="5979" width="5.7109375" bestFit="1" customWidth="1"/>
    <col min="5980" max="5980" width="4.7109375" bestFit="1" customWidth="1"/>
    <col min="5981" max="5981" width="5.28515625" customWidth="1"/>
    <col min="5982" max="5982" width="5.42578125" customWidth="1"/>
    <col min="5983" max="5983" width="4.85546875" customWidth="1"/>
    <col min="5984" max="5984" width="6.42578125" customWidth="1"/>
    <col min="6218" max="6218" width="15.7109375" customWidth="1"/>
    <col min="6219" max="6219" width="4.5703125" customWidth="1"/>
    <col min="6220" max="6220" width="5.140625" customWidth="1"/>
    <col min="6221" max="6221" width="5.42578125" customWidth="1"/>
    <col min="6222" max="6224" width="5.140625" customWidth="1"/>
    <col min="6225" max="6225" width="5.85546875" customWidth="1"/>
    <col min="6226" max="6228" width="4.85546875" customWidth="1"/>
    <col min="6229" max="6232" width="5.5703125" customWidth="1"/>
    <col min="6233" max="6235" width="5.7109375" bestFit="1" customWidth="1"/>
    <col min="6236" max="6236" width="4.7109375" bestFit="1" customWidth="1"/>
    <col min="6237" max="6237" width="5.28515625" customWidth="1"/>
    <col min="6238" max="6238" width="5.42578125" customWidth="1"/>
    <col min="6239" max="6239" width="4.85546875" customWidth="1"/>
    <col min="6240" max="6240" width="6.42578125" customWidth="1"/>
    <col min="6474" max="6474" width="15.7109375" customWidth="1"/>
    <col min="6475" max="6475" width="4.5703125" customWidth="1"/>
    <col min="6476" max="6476" width="5.140625" customWidth="1"/>
    <col min="6477" max="6477" width="5.42578125" customWidth="1"/>
    <col min="6478" max="6480" width="5.140625" customWidth="1"/>
    <col min="6481" max="6481" width="5.85546875" customWidth="1"/>
    <col min="6482" max="6484" width="4.85546875" customWidth="1"/>
    <col min="6485" max="6488" width="5.5703125" customWidth="1"/>
    <col min="6489" max="6491" width="5.7109375" bestFit="1" customWidth="1"/>
    <col min="6492" max="6492" width="4.7109375" bestFit="1" customWidth="1"/>
    <col min="6493" max="6493" width="5.28515625" customWidth="1"/>
    <col min="6494" max="6494" width="5.42578125" customWidth="1"/>
    <col min="6495" max="6495" width="4.85546875" customWidth="1"/>
    <col min="6496" max="6496" width="6.42578125" customWidth="1"/>
    <col min="6730" max="6730" width="15.7109375" customWidth="1"/>
    <col min="6731" max="6731" width="4.5703125" customWidth="1"/>
    <col min="6732" max="6732" width="5.140625" customWidth="1"/>
    <col min="6733" max="6733" width="5.42578125" customWidth="1"/>
    <col min="6734" max="6736" width="5.140625" customWidth="1"/>
    <col min="6737" max="6737" width="5.85546875" customWidth="1"/>
    <col min="6738" max="6740" width="4.85546875" customWidth="1"/>
    <col min="6741" max="6744" width="5.5703125" customWidth="1"/>
    <col min="6745" max="6747" width="5.7109375" bestFit="1" customWidth="1"/>
    <col min="6748" max="6748" width="4.7109375" bestFit="1" customWidth="1"/>
    <col min="6749" max="6749" width="5.28515625" customWidth="1"/>
    <col min="6750" max="6750" width="5.42578125" customWidth="1"/>
    <col min="6751" max="6751" width="4.85546875" customWidth="1"/>
    <col min="6752" max="6752" width="6.42578125" customWidth="1"/>
    <col min="6986" max="6986" width="15.7109375" customWidth="1"/>
    <col min="6987" max="6987" width="4.5703125" customWidth="1"/>
    <col min="6988" max="6988" width="5.140625" customWidth="1"/>
    <col min="6989" max="6989" width="5.42578125" customWidth="1"/>
    <col min="6990" max="6992" width="5.140625" customWidth="1"/>
    <col min="6993" max="6993" width="5.85546875" customWidth="1"/>
    <col min="6994" max="6996" width="4.85546875" customWidth="1"/>
    <col min="6997" max="7000" width="5.5703125" customWidth="1"/>
    <col min="7001" max="7003" width="5.7109375" bestFit="1" customWidth="1"/>
    <col min="7004" max="7004" width="4.7109375" bestFit="1" customWidth="1"/>
    <col min="7005" max="7005" width="5.28515625" customWidth="1"/>
    <col min="7006" max="7006" width="5.42578125" customWidth="1"/>
    <col min="7007" max="7007" width="4.85546875" customWidth="1"/>
    <col min="7008" max="7008" width="6.42578125" customWidth="1"/>
    <col min="7242" max="7242" width="15.7109375" customWidth="1"/>
    <col min="7243" max="7243" width="4.5703125" customWidth="1"/>
    <col min="7244" max="7244" width="5.140625" customWidth="1"/>
    <col min="7245" max="7245" width="5.42578125" customWidth="1"/>
    <col min="7246" max="7248" width="5.140625" customWidth="1"/>
    <col min="7249" max="7249" width="5.85546875" customWidth="1"/>
    <col min="7250" max="7252" width="4.85546875" customWidth="1"/>
    <col min="7253" max="7256" width="5.5703125" customWidth="1"/>
    <col min="7257" max="7259" width="5.7109375" bestFit="1" customWidth="1"/>
    <col min="7260" max="7260" width="4.7109375" bestFit="1" customWidth="1"/>
    <col min="7261" max="7261" width="5.28515625" customWidth="1"/>
    <col min="7262" max="7262" width="5.42578125" customWidth="1"/>
    <col min="7263" max="7263" width="4.85546875" customWidth="1"/>
    <col min="7264" max="7264" width="6.42578125" customWidth="1"/>
    <col min="7498" max="7498" width="15.7109375" customWidth="1"/>
    <col min="7499" max="7499" width="4.5703125" customWidth="1"/>
    <col min="7500" max="7500" width="5.140625" customWidth="1"/>
    <col min="7501" max="7501" width="5.42578125" customWidth="1"/>
    <col min="7502" max="7504" width="5.140625" customWidth="1"/>
    <col min="7505" max="7505" width="5.85546875" customWidth="1"/>
    <col min="7506" max="7508" width="4.85546875" customWidth="1"/>
    <col min="7509" max="7512" width="5.5703125" customWidth="1"/>
    <col min="7513" max="7515" width="5.7109375" bestFit="1" customWidth="1"/>
    <col min="7516" max="7516" width="4.7109375" bestFit="1" customWidth="1"/>
    <col min="7517" max="7517" width="5.28515625" customWidth="1"/>
    <col min="7518" max="7518" width="5.42578125" customWidth="1"/>
    <col min="7519" max="7519" width="4.85546875" customWidth="1"/>
    <col min="7520" max="7520" width="6.42578125" customWidth="1"/>
    <col min="7754" max="7754" width="15.7109375" customWidth="1"/>
    <col min="7755" max="7755" width="4.5703125" customWidth="1"/>
    <col min="7756" max="7756" width="5.140625" customWidth="1"/>
    <col min="7757" max="7757" width="5.42578125" customWidth="1"/>
    <col min="7758" max="7760" width="5.140625" customWidth="1"/>
    <col min="7761" max="7761" width="5.85546875" customWidth="1"/>
    <col min="7762" max="7764" width="4.85546875" customWidth="1"/>
    <col min="7765" max="7768" width="5.5703125" customWidth="1"/>
    <col min="7769" max="7771" width="5.7109375" bestFit="1" customWidth="1"/>
    <col min="7772" max="7772" width="4.7109375" bestFit="1" customWidth="1"/>
    <col min="7773" max="7773" width="5.28515625" customWidth="1"/>
    <col min="7774" max="7774" width="5.42578125" customWidth="1"/>
    <col min="7775" max="7775" width="4.85546875" customWidth="1"/>
    <col min="7776" max="7776" width="6.42578125" customWidth="1"/>
    <col min="8010" max="8010" width="15.7109375" customWidth="1"/>
    <col min="8011" max="8011" width="4.5703125" customWidth="1"/>
    <col min="8012" max="8012" width="5.140625" customWidth="1"/>
    <col min="8013" max="8013" width="5.42578125" customWidth="1"/>
    <col min="8014" max="8016" width="5.140625" customWidth="1"/>
    <col min="8017" max="8017" width="5.85546875" customWidth="1"/>
    <col min="8018" max="8020" width="4.85546875" customWidth="1"/>
    <col min="8021" max="8024" width="5.5703125" customWidth="1"/>
    <col min="8025" max="8027" width="5.7109375" bestFit="1" customWidth="1"/>
    <col min="8028" max="8028" width="4.7109375" bestFit="1" customWidth="1"/>
    <col min="8029" max="8029" width="5.28515625" customWidth="1"/>
    <col min="8030" max="8030" width="5.42578125" customWidth="1"/>
    <col min="8031" max="8031" width="4.85546875" customWidth="1"/>
    <col min="8032" max="8032" width="6.42578125" customWidth="1"/>
    <col min="8266" max="8266" width="15.7109375" customWidth="1"/>
    <col min="8267" max="8267" width="4.5703125" customWidth="1"/>
    <col min="8268" max="8268" width="5.140625" customWidth="1"/>
    <col min="8269" max="8269" width="5.42578125" customWidth="1"/>
    <col min="8270" max="8272" width="5.140625" customWidth="1"/>
    <col min="8273" max="8273" width="5.85546875" customWidth="1"/>
    <col min="8274" max="8276" width="4.85546875" customWidth="1"/>
    <col min="8277" max="8280" width="5.5703125" customWidth="1"/>
    <col min="8281" max="8283" width="5.7109375" bestFit="1" customWidth="1"/>
    <col min="8284" max="8284" width="4.7109375" bestFit="1" customWidth="1"/>
    <col min="8285" max="8285" width="5.28515625" customWidth="1"/>
    <col min="8286" max="8286" width="5.42578125" customWidth="1"/>
    <col min="8287" max="8287" width="4.85546875" customWidth="1"/>
    <col min="8288" max="8288" width="6.42578125" customWidth="1"/>
    <col min="8522" max="8522" width="15.7109375" customWidth="1"/>
    <col min="8523" max="8523" width="4.5703125" customWidth="1"/>
    <col min="8524" max="8524" width="5.140625" customWidth="1"/>
    <col min="8525" max="8525" width="5.42578125" customWidth="1"/>
    <col min="8526" max="8528" width="5.140625" customWidth="1"/>
    <col min="8529" max="8529" width="5.85546875" customWidth="1"/>
    <col min="8530" max="8532" width="4.85546875" customWidth="1"/>
    <col min="8533" max="8536" width="5.5703125" customWidth="1"/>
    <col min="8537" max="8539" width="5.7109375" bestFit="1" customWidth="1"/>
    <col min="8540" max="8540" width="4.7109375" bestFit="1" customWidth="1"/>
    <col min="8541" max="8541" width="5.28515625" customWidth="1"/>
    <col min="8542" max="8542" width="5.42578125" customWidth="1"/>
    <col min="8543" max="8543" width="4.85546875" customWidth="1"/>
    <col min="8544" max="8544" width="6.42578125" customWidth="1"/>
    <col min="8778" max="8778" width="15.7109375" customWidth="1"/>
    <col min="8779" max="8779" width="4.5703125" customWidth="1"/>
    <col min="8780" max="8780" width="5.140625" customWidth="1"/>
    <col min="8781" max="8781" width="5.42578125" customWidth="1"/>
    <col min="8782" max="8784" width="5.140625" customWidth="1"/>
    <col min="8785" max="8785" width="5.85546875" customWidth="1"/>
    <col min="8786" max="8788" width="4.85546875" customWidth="1"/>
    <col min="8789" max="8792" width="5.5703125" customWidth="1"/>
    <col min="8793" max="8795" width="5.7109375" bestFit="1" customWidth="1"/>
    <col min="8796" max="8796" width="4.7109375" bestFit="1" customWidth="1"/>
    <col min="8797" max="8797" width="5.28515625" customWidth="1"/>
    <col min="8798" max="8798" width="5.42578125" customWidth="1"/>
    <col min="8799" max="8799" width="4.85546875" customWidth="1"/>
    <col min="8800" max="8800" width="6.42578125" customWidth="1"/>
    <col min="9034" max="9034" width="15.7109375" customWidth="1"/>
    <col min="9035" max="9035" width="4.5703125" customWidth="1"/>
    <col min="9036" max="9036" width="5.140625" customWidth="1"/>
    <col min="9037" max="9037" width="5.42578125" customWidth="1"/>
    <col min="9038" max="9040" width="5.140625" customWidth="1"/>
    <col min="9041" max="9041" width="5.85546875" customWidth="1"/>
    <col min="9042" max="9044" width="4.85546875" customWidth="1"/>
    <col min="9045" max="9048" width="5.5703125" customWidth="1"/>
    <col min="9049" max="9051" width="5.7109375" bestFit="1" customWidth="1"/>
    <col min="9052" max="9052" width="4.7109375" bestFit="1" customWidth="1"/>
    <col min="9053" max="9053" width="5.28515625" customWidth="1"/>
    <col min="9054" max="9054" width="5.42578125" customWidth="1"/>
    <col min="9055" max="9055" width="4.85546875" customWidth="1"/>
    <col min="9056" max="9056" width="6.42578125" customWidth="1"/>
    <col min="9290" max="9290" width="15.7109375" customWidth="1"/>
    <col min="9291" max="9291" width="4.5703125" customWidth="1"/>
    <col min="9292" max="9292" width="5.140625" customWidth="1"/>
    <col min="9293" max="9293" width="5.42578125" customWidth="1"/>
    <col min="9294" max="9296" width="5.140625" customWidth="1"/>
    <col min="9297" max="9297" width="5.85546875" customWidth="1"/>
    <col min="9298" max="9300" width="4.85546875" customWidth="1"/>
    <col min="9301" max="9304" width="5.5703125" customWidth="1"/>
    <col min="9305" max="9307" width="5.7109375" bestFit="1" customWidth="1"/>
    <col min="9308" max="9308" width="4.7109375" bestFit="1" customWidth="1"/>
    <col min="9309" max="9309" width="5.28515625" customWidth="1"/>
    <col min="9310" max="9310" width="5.42578125" customWidth="1"/>
    <col min="9311" max="9311" width="4.85546875" customWidth="1"/>
    <col min="9312" max="9312" width="6.42578125" customWidth="1"/>
    <col min="9546" max="9546" width="15.7109375" customWidth="1"/>
    <col min="9547" max="9547" width="4.5703125" customWidth="1"/>
    <col min="9548" max="9548" width="5.140625" customWidth="1"/>
    <col min="9549" max="9549" width="5.42578125" customWidth="1"/>
    <col min="9550" max="9552" width="5.140625" customWidth="1"/>
    <col min="9553" max="9553" width="5.85546875" customWidth="1"/>
    <col min="9554" max="9556" width="4.85546875" customWidth="1"/>
    <col min="9557" max="9560" width="5.5703125" customWidth="1"/>
    <col min="9561" max="9563" width="5.7109375" bestFit="1" customWidth="1"/>
    <col min="9564" max="9564" width="4.7109375" bestFit="1" customWidth="1"/>
    <col min="9565" max="9565" width="5.28515625" customWidth="1"/>
    <col min="9566" max="9566" width="5.42578125" customWidth="1"/>
    <col min="9567" max="9567" width="4.85546875" customWidth="1"/>
    <col min="9568" max="9568" width="6.42578125" customWidth="1"/>
    <col min="9802" max="9802" width="15.7109375" customWidth="1"/>
    <col min="9803" max="9803" width="4.5703125" customWidth="1"/>
    <col min="9804" max="9804" width="5.140625" customWidth="1"/>
    <col min="9805" max="9805" width="5.42578125" customWidth="1"/>
    <col min="9806" max="9808" width="5.140625" customWidth="1"/>
    <col min="9809" max="9809" width="5.85546875" customWidth="1"/>
    <col min="9810" max="9812" width="4.85546875" customWidth="1"/>
    <col min="9813" max="9816" width="5.5703125" customWidth="1"/>
    <col min="9817" max="9819" width="5.7109375" bestFit="1" customWidth="1"/>
    <col min="9820" max="9820" width="4.7109375" bestFit="1" customWidth="1"/>
    <col min="9821" max="9821" width="5.28515625" customWidth="1"/>
    <col min="9822" max="9822" width="5.42578125" customWidth="1"/>
    <col min="9823" max="9823" width="4.85546875" customWidth="1"/>
    <col min="9824" max="9824" width="6.42578125" customWidth="1"/>
    <col min="10058" max="10058" width="15.7109375" customWidth="1"/>
    <col min="10059" max="10059" width="4.5703125" customWidth="1"/>
    <col min="10060" max="10060" width="5.140625" customWidth="1"/>
    <col min="10061" max="10061" width="5.42578125" customWidth="1"/>
    <col min="10062" max="10064" width="5.140625" customWidth="1"/>
    <col min="10065" max="10065" width="5.85546875" customWidth="1"/>
    <col min="10066" max="10068" width="4.85546875" customWidth="1"/>
    <col min="10069" max="10072" width="5.5703125" customWidth="1"/>
    <col min="10073" max="10075" width="5.7109375" bestFit="1" customWidth="1"/>
    <col min="10076" max="10076" width="4.7109375" bestFit="1" customWidth="1"/>
    <col min="10077" max="10077" width="5.28515625" customWidth="1"/>
    <col min="10078" max="10078" width="5.42578125" customWidth="1"/>
    <col min="10079" max="10079" width="4.85546875" customWidth="1"/>
    <col min="10080" max="10080" width="6.42578125" customWidth="1"/>
    <col min="10314" max="10314" width="15.7109375" customWidth="1"/>
    <col min="10315" max="10315" width="4.5703125" customWidth="1"/>
    <col min="10316" max="10316" width="5.140625" customWidth="1"/>
    <col min="10317" max="10317" width="5.42578125" customWidth="1"/>
    <col min="10318" max="10320" width="5.140625" customWidth="1"/>
    <col min="10321" max="10321" width="5.85546875" customWidth="1"/>
    <col min="10322" max="10324" width="4.85546875" customWidth="1"/>
    <col min="10325" max="10328" width="5.5703125" customWidth="1"/>
    <col min="10329" max="10331" width="5.7109375" bestFit="1" customWidth="1"/>
    <col min="10332" max="10332" width="4.7109375" bestFit="1" customWidth="1"/>
    <col min="10333" max="10333" width="5.28515625" customWidth="1"/>
    <col min="10334" max="10334" width="5.42578125" customWidth="1"/>
    <col min="10335" max="10335" width="4.85546875" customWidth="1"/>
    <col min="10336" max="10336" width="6.42578125" customWidth="1"/>
    <col min="10570" max="10570" width="15.7109375" customWidth="1"/>
    <col min="10571" max="10571" width="4.5703125" customWidth="1"/>
    <col min="10572" max="10572" width="5.140625" customWidth="1"/>
    <col min="10573" max="10573" width="5.42578125" customWidth="1"/>
    <col min="10574" max="10576" width="5.140625" customWidth="1"/>
    <col min="10577" max="10577" width="5.85546875" customWidth="1"/>
    <col min="10578" max="10580" width="4.85546875" customWidth="1"/>
    <col min="10581" max="10584" width="5.5703125" customWidth="1"/>
    <col min="10585" max="10587" width="5.7109375" bestFit="1" customWidth="1"/>
    <col min="10588" max="10588" width="4.7109375" bestFit="1" customWidth="1"/>
    <col min="10589" max="10589" width="5.28515625" customWidth="1"/>
    <col min="10590" max="10590" width="5.42578125" customWidth="1"/>
    <col min="10591" max="10591" width="4.85546875" customWidth="1"/>
    <col min="10592" max="10592" width="6.42578125" customWidth="1"/>
    <col min="10826" max="10826" width="15.7109375" customWidth="1"/>
    <col min="10827" max="10827" width="4.5703125" customWidth="1"/>
    <col min="10828" max="10828" width="5.140625" customWidth="1"/>
    <col min="10829" max="10829" width="5.42578125" customWidth="1"/>
    <col min="10830" max="10832" width="5.140625" customWidth="1"/>
    <col min="10833" max="10833" width="5.85546875" customWidth="1"/>
    <col min="10834" max="10836" width="4.85546875" customWidth="1"/>
    <col min="10837" max="10840" width="5.5703125" customWidth="1"/>
    <col min="10841" max="10843" width="5.7109375" bestFit="1" customWidth="1"/>
    <col min="10844" max="10844" width="4.7109375" bestFit="1" customWidth="1"/>
    <col min="10845" max="10845" width="5.28515625" customWidth="1"/>
    <col min="10846" max="10846" width="5.42578125" customWidth="1"/>
    <col min="10847" max="10847" width="4.85546875" customWidth="1"/>
    <col min="10848" max="10848" width="6.42578125" customWidth="1"/>
    <col min="11082" max="11082" width="15.7109375" customWidth="1"/>
    <col min="11083" max="11083" width="4.5703125" customWidth="1"/>
    <col min="11084" max="11084" width="5.140625" customWidth="1"/>
    <col min="11085" max="11085" width="5.42578125" customWidth="1"/>
    <col min="11086" max="11088" width="5.140625" customWidth="1"/>
    <col min="11089" max="11089" width="5.85546875" customWidth="1"/>
    <col min="11090" max="11092" width="4.85546875" customWidth="1"/>
    <col min="11093" max="11096" width="5.5703125" customWidth="1"/>
    <col min="11097" max="11099" width="5.7109375" bestFit="1" customWidth="1"/>
    <col min="11100" max="11100" width="4.7109375" bestFit="1" customWidth="1"/>
    <col min="11101" max="11101" width="5.28515625" customWidth="1"/>
    <col min="11102" max="11102" width="5.42578125" customWidth="1"/>
    <col min="11103" max="11103" width="4.85546875" customWidth="1"/>
    <col min="11104" max="11104" width="6.42578125" customWidth="1"/>
    <col min="11338" max="11338" width="15.7109375" customWidth="1"/>
    <col min="11339" max="11339" width="4.5703125" customWidth="1"/>
    <col min="11340" max="11340" width="5.140625" customWidth="1"/>
    <col min="11341" max="11341" width="5.42578125" customWidth="1"/>
    <col min="11342" max="11344" width="5.140625" customWidth="1"/>
    <col min="11345" max="11345" width="5.85546875" customWidth="1"/>
    <col min="11346" max="11348" width="4.85546875" customWidth="1"/>
    <col min="11349" max="11352" width="5.5703125" customWidth="1"/>
    <col min="11353" max="11355" width="5.7109375" bestFit="1" customWidth="1"/>
    <col min="11356" max="11356" width="4.7109375" bestFit="1" customWidth="1"/>
    <col min="11357" max="11357" width="5.28515625" customWidth="1"/>
    <col min="11358" max="11358" width="5.42578125" customWidth="1"/>
    <col min="11359" max="11359" width="4.85546875" customWidth="1"/>
    <col min="11360" max="11360" width="6.42578125" customWidth="1"/>
    <col min="11594" max="11594" width="15.7109375" customWidth="1"/>
    <col min="11595" max="11595" width="4.5703125" customWidth="1"/>
    <col min="11596" max="11596" width="5.140625" customWidth="1"/>
    <col min="11597" max="11597" width="5.42578125" customWidth="1"/>
    <col min="11598" max="11600" width="5.140625" customWidth="1"/>
    <col min="11601" max="11601" width="5.85546875" customWidth="1"/>
    <col min="11602" max="11604" width="4.85546875" customWidth="1"/>
    <col min="11605" max="11608" width="5.5703125" customWidth="1"/>
    <col min="11609" max="11611" width="5.7109375" bestFit="1" customWidth="1"/>
    <col min="11612" max="11612" width="4.7109375" bestFit="1" customWidth="1"/>
    <col min="11613" max="11613" width="5.28515625" customWidth="1"/>
    <col min="11614" max="11614" width="5.42578125" customWidth="1"/>
    <col min="11615" max="11615" width="4.85546875" customWidth="1"/>
    <col min="11616" max="11616" width="6.42578125" customWidth="1"/>
    <col min="11850" max="11850" width="15.7109375" customWidth="1"/>
    <col min="11851" max="11851" width="4.5703125" customWidth="1"/>
    <col min="11852" max="11852" width="5.140625" customWidth="1"/>
    <col min="11853" max="11853" width="5.42578125" customWidth="1"/>
    <col min="11854" max="11856" width="5.140625" customWidth="1"/>
    <col min="11857" max="11857" width="5.85546875" customWidth="1"/>
    <col min="11858" max="11860" width="4.85546875" customWidth="1"/>
    <col min="11861" max="11864" width="5.5703125" customWidth="1"/>
    <col min="11865" max="11867" width="5.7109375" bestFit="1" customWidth="1"/>
    <col min="11868" max="11868" width="4.7109375" bestFit="1" customWidth="1"/>
    <col min="11869" max="11869" width="5.28515625" customWidth="1"/>
    <col min="11870" max="11870" width="5.42578125" customWidth="1"/>
    <col min="11871" max="11871" width="4.85546875" customWidth="1"/>
    <col min="11872" max="11872" width="6.42578125" customWidth="1"/>
    <col min="12106" max="12106" width="15.7109375" customWidth="1"/>
    <col min="12107" max="12107" width="4.5703125" customWidth="1"/>
    <col min="12108" max="12108" width="5.140625" customWidth="1"/>
    <col min="12109" max="12109" width="5.42578125" customWidth="1"/>
    <col min="12110" max="12112" width="5.140625" customWidth="1"/>
    <col min="12113" max="12113" width="5.85546875" customWidth="1"/>
    <col min="12114" max="12116" width="4.85546875" customWidth="1"/>
    <col min="12117" max="12120" width="5.5703125" customWidth="1"/>
    <col min="12121" max="12123" width="5.7109375" bestFit="1" customWidth="1"/>
    <col min="12124" max="12124" width="4.7109375" bestFit="1" customWidth="1"/>
    <col min="12125" max="12125" width="5.28515625" customWidth="1"/>
    <col min="12126" max="12126" width="5.42578125" customWidth="1"/>
    <col min="12127" max="12127" width="4.85546875" customWidth="1"/>
    <col min="12128" max="12128" width="6.42578125" customWidth="1"/>
    <col min="12362" max="12362" width="15.7109375" customWidth="1"/>
    <col min="12363" max="12363" width="4.5703125" customWidth="1"/>
    <col min="12364" max="12364" width="5.140625" customWidth="1"/>
    <col min="12365" max="12365" width="5.42578125" customWidth="1"/>
    <col min="12366" max="12368" width="5.140625" customWidth="1"/>
    <col min="12369" max="12369" width="5.85546875" customWidth="1"/>
    <col min="12370" max="12372" width="4.85546875" customWidth="1"/>
    <col min="12373" max="12376" width="5.5703125" customWidth="1"/>
    <col min="12377" max="12379" width="5.7109375" bestFit="1" customWidth="1"/>
    <col min="12380" max="12380" width="4.7109375" bestFit="1" customWidth="1"/>
    <col min="12381" max="12381" width="5.28515625" customWidth="1"/>
    <col min="12382" max="12382" width="5.42578125" customWidth="1"/>
    <col min="12383" max="12383" width="4.85546875" customWidth="1"/>
    <col min="12384" max="12384" width="6.42578125" customWidth="1"/>
    <col min="12618" max="12618" width="15.7109375" customWidth="1"/>
    <col min="12619" max="12619" width="4.5703125" customWidth="1"/>
    <col min="12620" max="12620" width="5.140625" customWidth="1"/>
    <col min="12621" max="12621" width="5.42578125" customWidth="1"/>
    <col min="12622" max="12624" width="5.140625" customWidth="1"/>
    <col min="12625" max="12625" width="5.85546875" customWidth="1"/>
    <col min="12626" max="12628" width="4.85546875" customWidth="1"/>
    <col min="12629" max="12632" width="5.5703125" customWidth="1"/>
    <col min="12633" max="12635" width="5.7109375" bestFit="1" customWidth="1"/>
    <col min="12636" max="12636" width="4.7109375" bestFit="1" customWidth="1"/>
    <col min="12637" max="12637" width="5.28515625" customWidth="1"/>
    <col min="12638" max="12638" width="5.42578125" customWidth="1"/>
    <col min="12639" max="12639" width="4.85546875" customWidth="1"/>
    <col min="12640" max="12640" width="6.42578125" customWidth="1"/>
    <col min="12874" max="12874" width="15.7109375" customWidth="1"/>
    <col min="12875" max="12875" width="4.5703125" customWidth="1"/>
    <col min="12876" max="12876" width="5.140625" customWidth="1"/>
    <col min="12877" max="12877" width="5.42578125" customWidth="1"/>
    <col min="12878" max="12880" width="5.140625" customWidth="1"/>
    <col min="12881" max="12881" width="5.85546875" customWidth="1"/>
    <col min="12882" max="12884" width="4.85546875" customWidth="1"/>
    <col min="12885" max="12888" width="5.5703125" customWidth="1"/>
    <col min="12889" max="12891" width="5.7109375" bestFit="1" customWidth="1"/>
    <col min="12892" max="12892" width="4.7109375" bestFit="1" customWidth="1"/>
    <col min="12893" max="12893" width="5.28515625" customWidth="1"/>
    <col min="12894" max="12894" width="5.42578125" customWidth="1"/>
    <col min="12895" max="12895" width="4.85546875" customWidth="1"/>
    <col min="12896" max="12896" width="6.42578125" customWidth="1"/>
    <col min="13130" max="13130" width="15.7109375" customWidth="1"/>
    <col min="13131" max="13131" width="4.5703125" customWidth="1"/>
    <col min="13132" max="13132" width="5.140625" customWidth="1"/>
    <col min="13133" max="13133" width="5.42578125" customWidth="1"/>
    <col min="13134" max="13136" width="5.140625" customWidth="1"/>
    <col min="13137" max="13137" width="5.85546875" customWidth="1"/>
    <col min="13138" max="13140" width="4.85546875" customWidth="1"/>
    <col min="13141" max="13144" width="5.5703125" customWidth="1"/>
    <col min="13145" max="13147" width="5.7109375" bestFit="1" customWidth="1"/>
    <col min="13148" max="13148" width="4.7109375" bestFit="1" customWidth="1"/>
    <col min="13149" max="13149" width="5.28515625" customWidth="1"/>
    <col min="13150" max="13150" width="5.42578125" customWidth="1"/>
    <col min="13151" max="13151" width="4.85546875" customWidth="1"/>
    <col min="13152" max="13152" width="6.42578125" customWidth="1"/>
    <col min="13386" max="13386" width="15.7109375" customWidth="1"/>
    <col min="13387" max="13387" width="4.5703125" customWidth="1"/>
    <col min="13388" max="13388" width="5.140625" customWidth="1"/>
    <col min="13389" max="13389" width="5.42578125" customWidth="1"/>
    <col min="13390" max="13392" width="5.140625" customWidth="1"/>
    <col min="13393" max="13393" width="5.85546875" customWidth="1"/>
    <col min="13394" max="13396" width="4.85546875" customWidth="1"/>
    <col min="13397" max="13400" width="5.5703125" customWidth="1"/>
    <col min="13401" max="13403" width="5.7109375" bestFit="1" customWidth="1"/>
    <col min="13404" max="13404" width="4.7109375" bestFit="1" customWidth="1"/>
    <col min="13405" max="13405" width="5.28515625" customWidth="1"/>
    <col min="13406" max="13406" width="5.42578125" customWidth="1"/>
    <col min="13407" max="13407" width="4.85546875" customWidth="1"/>
    <col min="13408" max="13408" width="6.42578125" customWidth="1"/>
    <col min="13642" max="13642" width="15.7109375" customWidth="1"/>
    <col min="13643" max="13643" width="4.5703125" customWidth="1"/>
    <col min="13644" max="13644" width="5.140625" customWidth="1"/>
    <col min="13645" max="13645" width="5.42578125" customWidth="1"/>
    <col min="13646" max="13648" width="5.140625" customWidth="1"/>
    <col min="13649" max="13649" width="5.85546875" customWidth="1"/>
    <col min="13650" max="13652" width="4.85546875" customWidth="1"/>
    <col min="13653" max="13656" width="5.5703125" customWidth="1"/>
    <col min="13657" max="13659" width="5.7109375" bestFit="1" customWidth="1"/>
    <col min="13660" max="13660" width="4.7109375" bestFit="1" customWidth="1"/>
    <col min="13661" max="13661" width="5.28515625" customWidth="1"/>
    <col min="13662" max="13662" width="5.42578125" customWidth="1"/>
    <col min="13663" max="13663" width="4.85546875" customWidth="1"/>
    <col min="13664" max="13664" width="6.42578125" customWidth="1"/>
    <col min="13898" max="13898" width="15.7109375" customWidth="1"/>
    <col min="13899" max="13899" width="4.5703125" customWidth="1"/>
    <col min="13900" max="13900" width="5.140625" customWidth="1"/>
    <col min="13901" max="13901" width="5.42578125" customWidth="1"/>
    <col min="13902" max="13904" width="5.140625" customWidth="1"/>
    <col min="13905" max="13905" width="5.85546875" customWidth="1"/>
    <col min="13906" max="13908" width="4.85546875" customWidth="1"/>
    <col min="13909" max="13912" width="5.5703125" customWidth="1"/>
    <col min="13913" max="13915" width="5.7109375" bestFit="1" customWidth="1"/>
    <col min="13916" max="13916" width="4.7109375" bestFit="1" customWidth="1"/>
    <col min="13917" max="13917" width="5.28515625" customWidth="1"/>
    <col min="13918" max="13918" width="5.42578125" customWidth="1"/>
    <col min="13919" max="13919" width="4.85546875" customWidth="1"/>
    <col min="13920" max="13920" width="6.42578125" customWidth="1"/>
    <col min="14154" max="14154" width="15.7109375" customWidth="1"/>
    <col min="14155" max="14155" width="4.5703125" customWidth="1"/>
    <col min="14156" max="14156" width="5.140625" customWidth="1"/>
    <col min="14157" max="14157" width="5.42578125" customWidth="1"/>
    <col min="14158" max="14160" width="5.140625" customWidth="1"/>
    <col min="14161" max="14161" width="5.85546875" customWidth="1"/>
    <col min="14162" max="14164" width="4.85546875" customWidth="1"/>
    <col min="14165" max="14168" width="5.5703125" customWidth="1"/>
    <col min="14169" max="14171" width="5.7109375" bestFit="1" customWidth="1"/>
    <col min="14172" max="14172" width="4.7109375" bestFit="1" customWidth="1"/>
    <col min="14173" max="14173" width="5.28515625" customWidth="1"/>
    <col min="14174" max="14174" width="5.42578125" customWidth="1"/>
    <col min="14175" max="14175" width="4.85546875" customWidth="1"/>
    <col min="14176" max="14176" width="6.42578125" customWidth="1"/>
    <col min="14410" max="14410" width="15.7109375" customWidth="1"/>
    <col min="14411" max="14411" width="4.5703125" customWidth="1"/>
    <col min="14412" max="14412" width="5.140625" customWidth="1"/>
    <col min="14413" max="14413" width="5.42578125" customWidth="1"/>
    <col min="14414" max="14416" width="5.140625" customWidth="1"/>
    <col min="14417" max="14417" width="5.85546875" customWidth="1"/>
    <col min="14418" max="14420" width="4.85546875" customWidth="1"/>
    <col min="14421" max="14424" width="5.5703125" customWidth="1"/>
    <col min="14425" max="14427" width="5.7109375" bestFit="1" customWidth="1"/>
    <col min="14428" max="14428" width="4.7109375" bestFit="1" customWidth="1"/>
    <col min="14429" max="14429" width="5.28515625" customWidth="1"/>
    <col min="14430" max="14430" width="5.42578125" customWidth="1"/>
    <col min="14431" max="14431" width="4.85546875" customWidth="1"/>
    <col min="14432" max="14432" width="6.42578125" customWidth="1"/>
    <col min="14666" max="14666" width="15.7109375" customWidth="1"/>
    <col min="14667" max="14667" width="4.5703125" customWidth="1"/>
    <col min="14668" max="14668" width="5.140625" customWidth="1"/>
    <col min="14669" max="14669" width="5.42578125" customWidth="1"/>
    <col min="14670" max="14672" width="5.140625" customWidth="1"/>
    <col min="14673" max="14673" width="5.85546875" customWidth="1"/>
    <col min="14674" max="14676" width="4.85546875" customWidth="1"/>
    <col min="14677" max="14680" width="5.5703125" customWidth="1"/>
    <col min="14681" max="14683" width="5.7109375" bestFit="1" customWidth="1"/>
    <col min="14684" max="14684" width="4.7109375" bestFit="1" customWidth="1"/>
    <col min="14685" max="14685" width="5.28515625" customWidth="1"/>
    <col min="14686" max="14686" width="5.42578125" customWidth="1"/>
    <col min="14687" max="14687" width="4.85546875" customWidth="1"/>
    <col min="14688" max="14688" width="6.42578125" customWidth="1"/>
    <col min="14922" max="14922" width="15.7109375" customWidth="1"/>
    <col min="14923" max="14923" width="4.5703125" customWidth="1"/>
    <col min="14924" max="14924" width="5.140625" customWidth="1"/>
    <col min="14925" max="14925" width="5.42578125" customWidth="1"/>
    <col min="14926" max="14928" width="5.140625" customWidth="1"/>
    <col min="14929" max="14929" width="5.85546875" customWidth="1"/>
    <col min="14930" max="14932" width="4.85546875" customWidth="1"/>
    <col min="14933" max="14936" width="5.5703125" customWidth="1"/>
    <col min="14937" max="14939" width="5.7109375" bestFit="1" customWidth="1"/>
    <col min="14940" max="14940" width="4.7109375" bestFit="1" customWidth="1"/>
    <col min="14941" max="14941" width="5.28515625" customWidth="1"/>
    <col min="14942" max="14942" width="5.42578125" customWidth="1"/>
    <col min="14943" max="14943" width="4.85546875" customWidth="1"/>
    <col min="14944" max="14944" width="6.42578125" customWidth="1"/>
    <col min="15178" max="15178" width="15.7109375" customWidth="1"/>
    <col min="15179" max="15179" width="4.5703125" customWidth="1"/>
    <col min="15180" max="15180" width="5.140625" customWidth="1"/>
    <col min="15181" max="15181" width="5.42578125" customWidth="1"/>
    <col min="15182" max="15184" width="5.140625" customWidth="1"/>
    <col min="15185" max="15185" width="5.85546875" customWidth="1"/>
    <col min="15186" max="15188" width="4.85546875" customWidth="1"/>
    <col min="15189" max="15192" width="5.5703125" customWidth="1"/>
    <col min="15193" max="15195" width="5.7109375" bestFit="1" customWidth="1"/>
    <col min="15196" max="15196" width="4.7109375" bestFit="1" customWidth="1"/>
    <col min="15197" max="15197" width="5.28515625" customWidth="1"/>
    <col min="15198" max="15198" width="5.42578125" customWidth="1"/>
    <col min="15199" max="15199" width="4.85546875" customWidth="1"/>
    <col min="15200" max="15200" width="6.42578125" customWidth="1"/>
    <col min="15434" max="15434" width="15.7109375" customWidth="1"/>
    <col min="15435" max="15435" width="4.5703125" customWidth="1"/>
    <col min="15436" max="15436" width="5.140625" customWidth="1"/>
    <col min="15437" max="15437" width="5.42578125" customWidth="1"/>
    <col min="15438" max="15440" width="5.140625" customWidth="1"/>
    <col min="15441" max="15441" width="5.85546875" customWidth="1"/>
    <col min="15442" max="15444" width="4.85546875" customWidth="1"/>
    <col min="15445" max="15448" width="5.5703125" customWidth="1"/>
    <col min="15449" max="15451" width="5.7109375" bestFit="1" customWidth="1"/>
    <col min="15452" max="15452" width="4.7109375" bestFit="1" customWidth="1"/>
    <col min="15453" max="15453" width="5.28515625" customWidth="1"/>
    <col min="15454" max="15454" width="5.42578125" customWidth="1"/>
    <col min="15455" max="15455" width="4.85546875" customWidth="1"/>
    <col min="15456" max="15456" width="6.42578125" customWidth="1"/>
    <col min="15690" max="15690" width="15.7109375" customWidth="1"/>
    <col min="15691" max="15691" width="4.5703125" customWidth="1"/>
    <col min="15692" max="15692" width="5.140625" customWidth="1"/>
    <col min="15693" max="15693" width="5.42578125" customWidth="1"/>
    <col min="15694" max="15696" width="5.140625" customWidth="1"/>
    <col min="15697" max="15697" width="5.85546875" customWidth="1"/>
    <col min="15698" max="15700" width="4.85546875" customWidth="1"/>
    <col min="15701" max="15704" width="5.5703125" customWidth="1"/>
    <col min="15705" max="15707" width="5.7109375" bestFit="1" customWidth="1"/>
    <col min="15708" max="15708" width="4.7109375" bestFit="1" customWidth="1"/>
    <col min="15709" max="15709" width="5.28515625" customWidth="1"/>
    <col min="15710" max="15710" width="5.42578125" customWidth="1"/>
    <col min="15711" max="15711" width="4.85546875" customWidth="1"/>
    <col min="15712" max="15712" width="6.42578125" customWidth="1"/>
    <col min="15946" max="15946" width="15.7109375" customWidth="1"/>
    <col min="15947" max="15947" width="4.5703125" customWidth="1"/>
    <col min="15948" max="15948" width="5.140625" customWidth="1"/>
    <col min="15949" max="15949" width="5.42578125" customWidth="1"/>
    <col min="15950" max="15952" width="5.140625" customWidth="1"/>
    <col min="15953" max="15953" width="5.85546875" customWidth="1"/>
    <col min="15954" max="15956" width="4.85546875" customWidth="1"/>
    <col min="15957" max="15960" width="5.5703125" customWidth="1"/>
    <col min="15961" max="15963" width="5.7109375" bestFit="1" customWidth="1"/>
    <col min="15964" max="15964" width="4.7109375" bestFit="1" customWidth="1"/>
    <col min="15965" max="15965" width="5.28515625" customWidth="1"/>
    <col min="15966" max="15966" width="5.42578125" customWidth="1"/>
    <col min="15967" max="15967" width="4.85546875" customWidth="1"/>
    <col min="15968" max="15968" width="6.42578125" customWidth="1"/>
  </cols>
  <sheetData>
    <row r="1" spans="1:20" ht="30" customHeight="1">
      <c r="A1" s="716" t="s">
        <v>114</v>
      </c>
      <c r="B1" s="716"/>
      <c r="C1" s="716"/>
      <c r="D1" s="716"/>
      <c r="E1" s="716"/>
      <c r="F1" s="716"/>
      <c r="G1" s="716"/>
      <c r="H1" s="716"/>
      <c r="I1" s="716"/>
      <c r="J1" s="716"/>
      <c r="K1" s="716"/>
      <c r="L1" s="716"/>
      <c r="M1" s="716"/>
      <c r="N1" s="716"/>
      <c r="O1" s="716"/>
      <c r="P1" s="716"/>
      <c r="Q1" s="716"/>
      <c r="R1" s="716"/>
      <c r="S1" s="716"/>
      <c r="T1" s="716"/>
    </row>
    <row r="2" spans="1:20" ht="20.25" customHeight="1" thickBot="1">
      <c r="A2" s="717" t="s">
        <v>60</v>
      </c>
      <c r="B2" s="717"/>
      <c r="C2" s="717"/>
      <c r="D2" s="717"/>
      <c r="E2" s="717"/>
      <c r="F2" s="717"/>
      <c r="G2" s="717"/>
      <c r="H2" s="717"/>
      <c r="I2" s="717"/>
      <c r="J2" s="717"/>
      <c r="K2" s="717"/>
      <c r="L2" s="717"/>
      <c r="M2" s="717"/>
      <c r="N2" s="717"/>
      <c r="O2" s="717"/>
      <c r="P2" s="717"/>
      <c r="Q2" s="717"/>
      <c r="R2" s="717"/>
      <c r="S2" s="717"/>
      <c r="T2" s="717"/>
    </row>
    <row r="3" spans="1:20" ht="24.75" customHeight="1" thickTop="1">
      <c r="A3" s="718" t="s">
        <v>3</v>
      </c>
      <c r="B3" s="713" t="s">
        <v>49</v>
      </c>
      <c r="C3" s="671" t="s">
        <v>38</v>
      </c>
      <c r="D3" s="671"/>
      <c r="E3" s="671"/>
      <c r="F3" s="671"/>
      <c r="G3" s="671"/>
      <c r="H3" s="671"/>
      <c r="I3" s="671" t="s">
        <v>12</v>
      </c>
      <c r="J3" s="671"/>
      <c r="K3" s="671"/>
      <c r="L3" s="671" t="s">
        <v>45</v>
      </c>
      <c r="M3" s="671"/>
      <c r="N3" s="671"/>
      <c r="O3" s="675" t="s">
        <v>45</v>
      </c>
      <c r="P3" s="675"/>
      <c r="Q3" s="675"/>
      <c r="R3" s="671" t="s">
        <v>7</v>
      </c>
      <c r="S3" s="671"/>
      <c r="T3" s="671"/>
    </row>
    <row r="4" spans="1:20" ht="22.5" customHeight="1">
      <c r="A4" s="719"/>
      <c r="B4" s="714"/>
      <c r="C4" s="719" t="s">
        <v>8</v>
      </c>
      <c r="D4" s="719"/>
      <c r="E4" s="719"/>
      <c r="F4" s="719" t="s">
        <v>9</v>
      </c>
      <c r="G4" s="719"/>
      <c r="H4" s="719"/>
      <c r="I4" s="672"/>
      <c r="J4" s="672"/>
      <c r="K4" s="672"/>
      <c r="L4" s="672"/>
      <c r="M4" s="672"/>
      <c r="N4" s="672"/>
      <c r="O4" s="721"/>
      <c r="P4" s="721"/>
      <c r="Q4" s="721"/>
      <c r="R4" s="672"/>
      <c r="S4" s="672"/>
      <c r="T4" s="672"/>
    </row>
    <row r="5" spans="1:20" ht="25.5" customHeight="1" thickBot="1">
      <c r="A5" s="720"/>
      <c r="B5" s="715"/>
      <c r="C5" s="15" t="s">
        <v>14</v>
      </c>
      <c r="D5" s="15" t="s">
        <v>15</v>
      </c>
      <c r="E5" s="15" t="s">
        <v>2</v>
      </c>
      <c r="F5" s="15" t="s">
        <v>16</v>
      </c>
      <c r="G5" s="15" t="s">
        <v>17</v>
      </c>
      <c r="H5" s="15" t="s">
        <v>18</v>
      </c>
      <c r="I5" s="15" t="s">
        <v>16</v>
      </c>
      <c r="J5" s="15" t="s">
        <v>17</v>
      </c>
      <c r="K5" s="15" t="s">
        <v>18</v>
      </c>
      <c r="L5" s="15" t="s">
        <v>16</v>
      </c>
      <c r="M5" s="15" t="s">
        <v>17</v>
      </c>
      <c r="N5" s="15" t="s">
        <v>18</v>
      </c>
      <c r="O5" s="15" t="s">
        <v>16</v>
      </c>
      <c r="P5" s="15" t="s">
        <v>17</v>
      </c>
      <c r="Q5" s="15" t="s">
        <v>18</v>
      </c>
      <c r="R5" s="15" t="s">
        <v>16</v>
      </c>
      <c r="S5" s="15" t="s">
        <v>17</v>
      </c>
      <c r="T5" s="15" t="s">
        <v>18</v>
      </c>
    </row>
    <row r="6" spans="1:20" ht="19.5" customHeight="1">
      <c r="A6" s="70" t="s">
        <v>73</v>
      </c>
      <c r="B6" s="83">
        <v>5</v>
      </c>
      <c r="C6" s="84">
        <v>0</v>
      </c>
      <c r="D6" s="84">
        <v>73</v>
      </c>
      <c r="E6" s="84">
        <f>SUM(C6:D6)</f>
        <v>73</v>
      </c>
      <c r="F6" s="84">
        <v>1235</v>
      </c>
      <c r="G6" s="84">
        <v>1124</v>
      </c>
      <c r="H6" s="84">
        <f>SUM(F6:G6)</f>
        <v>2359</v>
      </c>
      <c r="I6" s="84">
        <v>15</v>
      </c>
      <c r="J6" s="84">
        <v>6</v>
      </c>
      <c r="K6" s="84">
        <f>SUM(I6:J6)</f>
        <v>21</v>
      </c>
      <c r="L6" s="84">
        <v>2</v>
      </c>
      <c r="M6" s="84">
        <v>1</v>
      </c>
      <c r="N6" s="84">
        <f>SUM(L6:M6)</f>
        <v>3</v>
      </c>
      <c r="O6" s="114">
        <v>2</v>
      </c>
      <c r="P6" s="114">
        <v>1</v>
      </c>
      <c r="Q6" s="114">
        <f>SUM(O6:P6)</f>
        <v>3</v>
      </c>
      <c r="R6" s="84">
        <v>8</v>
      </c>
      <c r="S6" s="84">
        <v>19</v>
      </c>
      <c r="T6" s="84">
        <f>SUM(R6:S6)</f>
        <v>27</v>
      </c>
    </row>
    <row r="7" spans="1:20" ht="19.5" customHeight="1">
      <c r="A7" s="66" t="s">
        <v>104</v>
      </c>
      <c r="B7" s="85">
        <v>29</v>
      </c>
      <c r="C7" s="86">
        <v>15</v>
      </c>
      <c r="D7" s="86">
        <v>2112</v>
      </c>
      <c r="E7" s="86">
        <f t="shared" ref="E7:E26" si="0">SUM(C7:D7)</f>
        <v>2127</v>
      </c>
      <c r="F7" s="86">
        <v>25067</v>
      </c>
      <c r="G7" s="86">
        <v>28271</v>
      </c>
      <c r="H7" s="86">
        <v>53338</v>
      </c>
      <c r="I7" s="86">
        <v>230</v>
      </c>
      <c r="J7" s="86">
        <v>142</v>
      </c>
      <c r="K7" s="86">
        <f>SUM(I7:J7)</f>
        <v>372</v>
      </c>
      <c r="L7" s="86">
        <v>327</v>
      </c>
      <c r="M7" s="86">
        <v>177</v>
      </c>
      <c r="N7" s="86">
        <f t="shared" ref="N7:N18" si="1">SUM(L7:M7)</f>
        <v>504</v>
      </c>
      <c r="O7" s="115">
        <v>327</v>
      </c>
      <c r="P7" s="115">
        <v>177</v>
      </c>
      <c r="Q7" s="115">
        <f t="shared" ref="Q7:Q26" si="2">SUM(O7:P7)</f>
        <v>504</v>
      </c>
      <c r="R7" s="86">
        <v>529</v>
      </c>
      <c r="S7" s="86">
        <v>250</v>
      </c>
      <c r="T7" s="86">
        <f t="shared" ref="T7:T19" si="3">SUM(R7:S7)</f>
        <v>779</v>
      </c>
    </row>
    <row r="8" spans="1:20" ht="19.5" customHeight="1">
      <c r="A8" s="66" t="s">
        <v>74</v>
      </c>
      <c r="B8" s="85">
        <v>4</v>
      </c>
      <c r="C8" s="86">
        <v>33</v>
      </c>
      <c r="D8" s="86">
        <v>331</v>
      </c>
      <c r="E8" s="86">
        <f t="shared" si="0"/>
        <v>364</v>
      </c>
      <c r="F8" s="86">
        <v>4835</v>
      </c>
      <c r="G8" s="86">
        <v>2324</v>
      </c>
      <c r="H8" s="86">
        <v>7159</v>
      </c>
      <c r="I8" s="86">
        <v>79</v>
      </c>
      <c r="J8" s="86">
        <v>11</v>
      </c>
      <c r="K8" s="86">
        <f t="shared" ref="K8:K26" si="4">SUM(I8:J8)</f>
        <v>90</v>
      </c>
      <c r="L8" s="86">
        <v>13</v>
      </c>
      <c r="M8" s="86">
        <v>10</v>
      </c>
      <c r="N8" s="86">
        <f t="shared" si="1"/>
        <v>23</v>
      </c>
      <c r="O8" s="115">
        <v>13</v>
      </c>
      <c r="P8" s="115">
        <v>10</v>
      </c>
      <c r="Q8" s="115">
        <f t="shared" si="2"/>
        <v>23</v>
      </c>
      <c r="R8" s="86">
        <v>62</v>
      </c>
      <c r="S8" s="86">
        <v>19</v>
      </c>
      <c r="T8" s="86">
        <f t="shared" si="3"/>
        <v>81</v>
      </c>
    </row>
    <row r="9" spans="1:20" ht="19.5" customHeight="1">
      <c r="A9" s="66" t="s">
        <v>75</v>
      </c>
      <c r="B9" s="85">
        <v>1</v>
      </c>
      <c r="C9" s="86">
        <v>0</v>
      </c>
      <c r="D9" s="86">
        <v>460</v>
      </c>
      <c r="E9" s="86">
        <f t="shared" si="0"/>
        <v>460</v>
      </c>
      <c r="F9" s="86">
        <v>3338</v>
      </c>
      <c r="G9" s="86">
        <v>1548</v>
      </c>
      <c r="H9" s="86">
        <v>4886</v>
      </c>
      <c r="I9" s="86">
        <v>24</v>
      </c>
      <c r="J9" s="86">
        <v>9</v>
      </c>
      <c r="K9" s="86">
        <f t="shared" si="4"/>
        <v>33</v>
      </c>
      <c r="L9" s="86">
        <v>52</v>
      </c>
      <c r="M9" s="86">
        <v>13</v>
      </c>
      <c r="N9" s="86">
        <f t="shared" si="1"/>
        <v>65</v>
      </c>
      <c r="O9" s="115">
        <v>52</v>
      </c>
      <c r="P9" s="115">
        <v>13</v>
      </c>
      <c r="Q9" s="115">
        <f t="shared" si="2"/>
        <v>65</v>
      </c>
      <c r="R9" s="86">
        <v>68</v>
      </c>
      <c r="S9" s="86">
        <v>53</v>
      </c>
      <c r="T9" s="86">
        <f t="shared" si="3"/>
        <v>121</v>
      </c>
    </row>
    <row r="10" spans="1:20" ht="19.5" customHeight="1">
      <c r="A10" s="66" t="s">
        <v>76</v>
      </c>
      <c r="B10" s="85">
        <v>2</v>
      </c>
      <c r="C10" s="86">
        <v>0</v>
      </c>
      <c r="D10" s="86">
        <v>461</v>
      </c>
      <c r="E10" s="86">
        <f t="shared" si="0"/>
        <v>461</v>
      </c>
      <c r="F10" s="86">
        <v>4461</v>
      </c>
      <c r="G10" s="86">
        <v>3886</v>
      </c>
      <c r="H10" s="86">
        <v>8347</v>
      </c>
      <c r="I10" s="86">
        <v>72</v>
      </c>
      <c r="J10" s="86">
        <v>45</v>
      </c>
      <c r="K10" s="86">
        <f t="shared" si="4"/>
        <v>117</v>
      </c>
      <c r="L10" s="86">
        <v>35</v>
      </c>
      <c r="M10" s="86">
        <v>55</v>
      </c>
      <c r="N10" s="86">
        <f t="shared" si="1"/>
        <v>90</v>
      </c>
      <c r="O10" s="115">
        <v>35</v>
      </c>
      <c r="P10" s="115">
        <v>55</v>
      </c>
      <c r="Q10" s="115">
        <f t="shared" si="2"/>
        <v>90</v>
      </c>
      <c r="R10" s="86">
        <v>20</v>
      </c>
      <c r="S10" s="86">
        <v>25</v>
      </c>
      <c r="T10" s="86">
        <f t="shared" si="3"/>
        <v>45</v>
      </c>
    </row>
    <row r="11" spans="1:20" ht="19.5" customHeight="1">
      <c r="A11" s="66" t="s">
        <v>77</v>
      </c>
      <c r="B11" s="85">
        <v>1</v>
      </c>
      <c r="C11" s="86">
        <v>0</v>
      </c>
      <c r="D11" s="86">
        <v>45</v>
      </c>
      <c r="E11" s="86">
        <f t="shared" si="0"/>
        <v>45</v>
      </c>
      <c r="F11" s="86">
        <v>861</v>
      </c>
      <c r="G11" s="86">
        <v>653</v>
      </c>
      <c r="H11" s="86">
        <v>1514</v>
      </c>
      <c r="I11" s="86">
        <v>14</v>
      </c>
      <c r="J11" s="86">
        <v>8</v>
      </c>
      <c r="K11" s="86">
        <f t="shared" si="4"/>
        <v>22</v>
      </c>
      <c r="L11" s="86">
        <v>8</v>
      </c>
      <c r="M11" s="86">
        <v>2</v>
      </c>
      <c r="N11" s="86">
        <f t="shared" si="1"/>
        <v>10</v>
      </c>
      <c r="O11" s="115">
        <v>8</v>
      </c>
      <c r="P11" s="115">
        <v>2</v>
      </c>
      <c r="Q11" s="115">
        <f t="shared" si="2"/>
        <v>10</v>
      </c>
      <c r="R11" s="86">
        <v>3</v>
      </c>
      <c r="S11" s="86">
        <v>4</v>
      </c>
      <c r="T11" s="86">
        <f t="shared" si="3"/>
        <v>7</v>
      </c>
    </row>
    <row r="12" spans="1:20" ht="19.5" customHeight="1">
      <c r="A12" s="66" t="s">
        <v>68</v>
      </c>
      <c r="B12" s="85">
        <v>5</v>
      </c>
      <c r="C12" s="86">
        <v>5</v>
      </c>
      <c r="D12" s="86">
        <v>2131</v>
      </c>
      <c r="E12" s="86">
        <f t="shared" si="0"/>
        <v>2136</v>
      </c>
      <c r="F12" s="86">
        <v>35477</v>
      </c>
      <c r="G12" s="86">
        <v>5540</v>
      </c>
      <c r="H12" s="86">
        <v>41017</v>
      </c>
      <c r="I12" s="86">
        <v>388</v>
      </c>
      <c r="J12" s="86">
        <v>64</v>
      </c>
      <c r="K12" s="86">
        <f t="shared" si="4"/>
        <v>452</v>
      </c>
      <c r="L12" s="86">
        <v>210</v>
      </c>
      <c r="M12" s="86">
        <v>54</v>
      </c>
      <c r="N12" s="86">
        <f t="shared" si="1"/>
        <v>264</v>
      </c>
      <c r="O12" s="115">
        <v>210</v>
      </c>
      <c r="P12" s="115">
        <v>54</v>
      </c>
      <c r="Q12" s="115">
        <f t="shared" si="2"/>
        <v>264</v>
      </c>
      <c r="R12" s="86">
        <v>124</v>
      </c>
      <c r="S12" s="86">
        <v>81</v>
      </c>
      <c r="T12" s="86">
        <f t="shared" si="3"/>
        <v>205</v>
      </c>
    </row>
    <row r="13" spans="1:20" ht="19.5" customHeight="1">
      <c r="A13" s="66" t="s">
        <v>78</v>
      </c>
      <c r="B13" s="85">
        <v>1</v>
      </c>
      <c r="C13" s="86">
        <v>2</v>
      </c>
      <c r="D13" s="86">
        <v>78</v>
      </c>
      <c r="E13" s="86">
        <f t="shared" si="0"/>
        <v>80</v>
      </c>
      <c r="F13" s="86">
        <v>648</v>
      </c>
      <c r="G13" s="86">
        <v>803</v>
      </c>
      <c r="H13" s="86">
        <v>1451</v>
      </c>
      <c r="I13" s="86">
        <v>31</v>
      </c>
      <c r="J13" s="86">
        <v>34</v>
      </c>
      <c r="K13" s="86">
        <f t="shared" si="4"/>
        <v>65</v>
      </c>
      <c r="L13" s="86">
        <v>4</v>
      </c>
      <c r="M13" s="86">
        <v>0</v>
      </c>
      <c r="N13" s="86">
        <f t="shared" si="1"/>
        <v>4</v>
      </c>
      <c r="O13" s="115">
        <v>4</v>
      </c>
      <c r="P13" s="115">
        <v>0</v>
      </c>
      <c r="Q13" s="115">
        <f t="shared" si="2"/>
        <v>4</v>
      </c>
      <c r="R13" s="86">
        <v>6</v>
      </c>
      <c r="S13" s="86">
        <v>3</v>
      </c>
      <c r="T13" s="86">
        <f t="shared" si="3"/>
        <v>9</v>
      </c>
    </row>
    <row r="14" spans="1:20" ht="19.5" customHeight="1">
      <c r="A14" s="66" t="s">
        <v>79</v>
      </c>
      <c r="B14" s="85">
        <v>2</v>
      </c>
      <c r="C14" s="86">
        <v>0</v>
      </c>
      <c r="D14" s="86">
        <v>157</v>
      </c>
      <c r="E14" s="86">
        <f t="shared" si="0"/>
        <v>157</v>
      </c>
      <c r="F14" s="86">
        <v>2099</v>
      </c>
      <c r="G14" s="86">
        <v>725</v>
      </c>
      <c r="H14" s="86">
        <v>2824</v>
      </c>
      <c r="I14" s="86">
        <v>12</v>
      </c>
      <c r="J14" s="86">
        <v>3</v>
      </c>
      <c r="K14" s="86">
        <f t="shared" si="4"/>
        <v>15</v>
      </c>
      <c r="L14" s="86">
        <v>0</v>
      </c>
      <c r="M14" s="86">
        <v>0</v>
      </c>
      <c r="N14" s="86">
        <f t="shared" si="1"/>
        <v>0</v>
      </c>
      <c r="O14" s="115">
        <v>0</v>
      </c>
      <c r="P14" s="115">
        <v>0</v>
      </c>
      <c r="Q14" s="115">
        <f t="shared" si="2"/>
        <v>0</v>
      </c>
      <c r="R14" s="86">
        <v>10</v>
      </c>
      <c r="S14" s="86">
        <v>10</v>
      </c>
      <c r="T14" s="86">
        <f t="shared" si="3"/>
        <v>20</v>
      </c>
    </row>
    <row r="15" spans="1:20" ht="19.5" customHeight="1">
      <c r="A15" s="66" t="s">
        <v>80</v>
      </c>
      <c r="B15" s="85">
        <v>4</v>
      </c>
      <c r="C15" s="86">
        <v>214</v>
      </c>
      <c r="D15" s="86">
        <v>1196</v>
      </c>
      <c r="E15" s="86">
        <f t="shared" si="0"/>
        <v>1410</v>
      </c>
      <c r="F15" s="86">
        <v>9200</v>
      </c>
      <c r="G15" s="86">
        <v>3931</v>
      </c>
      <c r="H15" s="86">
        <v>13131</v>
      </c>
      <c r="I15" s="86">
        <v>114</v>
      </c>
      <c r="J15" s="86">
        <v>15</v>
      </c>
      <c r="K15" s="86">
        <f t="shared" si="4"/>
        <v>129</v>
      </c>
      <c r="L15" s="86">
        <v>33</v>
      </c>
      <c r="M15" s="86">
        <v>19</v>
      </c>
      <c r="N15" s="86">
        <f t="shared" si="1"/>
        <v>52</v>
      </c>
      <c r="O15" s="115">
        <v>33</v>
      </c>
      <c r="P15" s="115">
        <v>19</v>
      </c>
      <c r="Q15" s="115">
        <f t="shared" si="2"/>
        <v>52</v>
      </c>
      <c r="R15" s="86">
        <v>45</v>
      </c>
      <c r="S15" s="86">
        <v>33</v>
      </c>
      <c r="T15" s="86">
        <f t="shared" si="3"/>
        <v>78</v>
      </c>
    </row>
    <row r="16" spans="1:20" ht="19.5" customHeight="1">
      <c r="A16" s="66" t="s">
        <v>81</v>
      </c>
      <c r="B16" s="85">
        <v>52</v>
      </c>
      <c r="C16" s="86">
        <v>23</v>
      </c>
      <c r="D16" s="87">
        <v>750</v>
      </c>
      <c r="E16" s="88">
        <f>SUM(C16:D16)</f>
        <v>773</v>
      </c>
      <c r="F16" s="86">
        <v>15389</v>
      </c>
      <c r="G16" s="87">
        <v>4302</v>
      </c>
      <c r="H16" s="88">
        <v>19691</v>
      </c>
      <c r="I16" s="86">
        <v>147</v>
      </c>
      <c r="J16" s="87">
        <v>27</v>
      </c>
      <c r="K16" s="88">
        <f>SUM(I16:J16)</f>
        <v>174</v>
      </c>
      <c r="L16" s="86">
        <v>179</v>
      </c>
      <c r="M16" s="87">
        <v>45</v>
      </c>
      <c r="N16" s="88">
        <f t="shared" si="1"/>
        <v>224</v>
      </c>
      <c r="O16" s="116">
        <v>179</v>
      </c>
      <c r="P16" s="116">
        <v>45</v>
      </c>
      <c r="Q16" s="115">
        <f t="shared" si="2"/>
        <v>224</v>
      </c>
      <c r="R16" s="86">
        <v>403</v>
      </c>
      <c r="S16" s="87">
        <v>104</v>
      </c>
      <c r="T16" s="88">
        <f t="shared" si="3"/>
        <v>507</v>
      </c>
    </row>
    <row r="17" spans="1:20" ht="35.25" customHeight="1">
      <c r="A17" s="66" t="s">
        <v>102</v>
      </c>
      <c r="B17" s="85">
        <v>32</v>
      </c>
      <c r="C17" s="86">
        <v>5</v>
      </c>
      <c r="D17" s="86">
        <v>1722</v>
      </c>
      <c r="E17" s="86">
        <f>SUM(C17:D17)</f>
        <v>1727</v>
      </c>
      <c r="F17" s="86">
        <v>10955</v>
      </c>
      <c r="G17" s="86">
        <v>6262</v>
      </c>
      <c r="H17" s="86">
        <v>17217</v>
      </c>
      <c r="I17" s="86">
        <v>166</v>
      </c>
      <c r="J17" s="86">
        <v>64</v>
      </c>
      <c r="K17" s="86">
        <f t="shared" si="4"/>
        <v>230</v>
      </c>
      <c r="L17" s="86">
        <v>227</v>
      </c>
      <c r="M17" s="86">
        <v>72</v>
      </c>
      <c r="N17" s="86">
        <f t="shared" si="1"/>
        <v>299</v>
      </c>
      <c r="O17" s="115">
        <v>227</v>
      </c>
      <c r="P17" s="115">
        <v>72</v>
      </c>
      <c r="Q17" s="115">
        <f t="shared" si="2"/>
        <v>299</v>
      </c>
      <c r="R17" s="86">
        <v>153</v>
      </c>
      <c r="S17" s="86">
        <v>125</v>
      </c>
      <c r="T17" s="86">
        <f t="shared" si="3"/>
        <v>278</v>
      </c>
    </row>
    <row r="18" spans="1:20" ht="19.5" customHeight="1">
      <c r="A18" s="66" t="s">
        <v>65</v>
      </c>
      <c r="B18" s="85">
        <v>1</v>
      </c>
      <c r="C18" s="86">
        <v>0</v>
      </c>
      <c r="D18" s="86">
        <v>37</v>
      </c>
      <c r="E18" s="86">
        <f t="shared" si="0"/>
        <v>37</v>
      </c>
      <c r="F18" s="86">
        <v>265</v>
      </c>
      <c r="G18" s="86">
        <v>305</v>
      </c>
      <c r="H18" s="86">
        <v>570</v>
      </c>
      <c r="I18" s="86">
        <v>7</v>
      </c>
      <c r="J18" s="86">
        <v>3</v>
      </c>
      <c r="K18" s="86">
        <f t="shared" si="4"/>
        <v>10</v>
      </c>
      <c r="L18" s="86">
        <v>0</v>
      </c>
      <c r="M18" s="86">
        <v>0</v>
      </c>
      <c r="N18" s="86">
        <f t="shared" si="1"/>
        <v>0</v>
      </c>
      <c r="O18" s="115">
        <v>0</v>
      </c>
      <c r="P18" s="115">
        <v>0</v>
      </c>
      <c r="Q18" s="115">
        <f t="shared" si="2"/>
        <v>0</v>
      </c>
      <c r="R18" s="86">
        <v>3</v>
      </c>
      <c r="S18" s="86">
        <v>4</v>
      </c>
      <c r="T18" s="86">
        <f t="shared" si="3"/>
        <v>7</v>
      </c>
    </row>
    <row r="19" spans="1:20" ht="19.5" customHeight="1">
      <c r="A19" s="66" t="s">
        <v>56</v>
      </c>
      <c r="B19" s="85">
        <v>44</v>
      </c>
      <c r="C19" s="86">
        <v>461</v>
      </c>
      <c r="D19" s="86">
        <v>236</v>
      </c>
      <c r="E19" s="86">
        <f t="shared" si="0"/>
        <v>697</v>
      </c>
      <c r="F19" s="86">
        <v>6085</v>
      </c>
      <c r="G19" s="86">
        <v>5918</v>
      </c>
      <c r="H19" s="86">
        <v>12003</v>
      </c>
      <c r="I19" s="86">
        <v>55</v>
      </c>
      <c r="J19" s="86">
        <v>61</v>
      </c>
      <c r="K19" s="86">
        <f t="shared" si="4"/>
        <v>116</v>
      </c>
      <c r="L19" s="86">
        <v>310</v>
      </c>
      <c r="M19" s="86">
        <v>145</v>
      </c>
      <c r="N19" s="86">
        <f t="shared" ref="N19:N26" si="5">SUM(L19:M19)</f>
        <v>455</v>
      </c>
      <c r="O19" s="115">
        <v>310</v>
      </c>
      <c r="P19" s="115">
        <v>145</v>
      </c>
      <c r="Q19" s="115">
        <f t="shared" si="2"/>
        <v>455</v>
      </c>
      <c r="R19" s="86">
        <v>391</v>
      </c>
      <c r="S19" s="86">
        <v>181</v>
      </c>
      <c r="T19" s="86">
        <f t="shared" si="3"/>
        <v>572</v>
      </c>
    </row>
    <row r="20" spans="1:20" ht="31.5">
      <c r="A20" s="66" t="s">
        <v>82</v>
      </c>
      <c r="B20" s="85">
        <v>56</v>
      </c>
      <c r="C20" s="86">
        <v>97</v>
      </c>
      <c r="D20" s="86">
        <v>2447</v>
      </c>
      <c r="E20" s="86">
        <f t="shared" si="0"/>
        <v>2544</v>
      </c>
      <c r="F20" s="86">
        <v>35816</v>
      </c>
      <c r="G20" s="86">
        <v>28633</v>
      </c>
      <c r="H20" s="86">
        <v>64449</v>
      </c>
      <c r="I20" s="86">
        <v>957</v>
      </c>
      <c r="J20" s="86">
        <v>483</v>
      </c>
      <c r="K20" s="86">
        <f t="shared" si="4"/>
        <v>1440</v>
      </c>
      <c r="L20" s="86">
        <v>262</v>
      </c>
      <c r="M20" s="86">
        <v>101</v>
      </c>
      <c r="N20" s="86">
        <f t="shared" si="5"/>
        <v>363</v>
      </c>
      <c r="O20" s="115">
        <v>262</v>
      </c>
      <c r="P20" s="115">
        <v>101</v>
      </c>
      <c r="Q20" s="115">
        <f t="shared" si="2"/>
        <v>363</v>
      </c>
      <c r="R20" s="86">
        <v>429</v>
      </c>
      <c r="S20" s="86">
        <v>286</v>
      </c>
      <c r="T20" s="86">
        <f t="shared" ref="T20:T26" si="6">SUM(R20:S20)</f>
        <v>715</v>
      </c>
    </row>
    <row r="21" spans="1:20" ht="19.5" customHeight="1">
      <c r="A21" s="66" t="s">
        <v>83</v>
      </c>
      <c r="B21" s="85">
        <v>52</v>
      </c>
      <c r="C21" s="86">
        <v>8</v>
      </c>
      <c r="D21" s="86">
        <v>2123</v>
      </c>
      <c r="E21" s="86">
        <f t="shared" si="0"/>
        <v>2131</v>
      </c>
      <c r="F21" s="86">
        <v>27328</v>
      </c>
      <c r="G21" s="86">
        <v>39794</v>
      </c>
      <c r="H21" s="86">
        <v>67122</v>
      </c>
      <c r="I21" s="86">
        <v>461</v>
      </c>
      <c r="J21" s="86">
        <v>296</v>
      </c>
      <c r="K21" s="86">
        <f t="shared" si="4"/>
        <v>757</v>
      </c>
      <c r="L21" s="86">
        <v>715</v>
      </c>
      <c r="M21" s="86">
        <v>390</v>
      </c>
      <c r="N21" s="86">
        <f t="shared" si="5"/>
        <v>1105</v>
      </c>
      <c r="O21" s="115">
        <v>715</v>
      </c>
      <c r="P21" s="115">
        <v>390</v>
      </c>
      <c r="Q21" s="115">
        <f t="shared" si="2"/>
        <v>1105</v>
      </c>
      <c r="R21" s="86">
        <v>255</v>
      </c>
      <c r="S21" s="86">
        <v>222</v>
      </c>
      <c r="T21" s="86">
        <f t="shared" si="6"/>
        <v>477</v>
      </c>
    </row>
    <row r="22" spans="1:20" ht="19.5" customHeight="1">
      <c r="A22" s="66" t="s">
        <v>71</v>
      </c>
      <c r="B22" s="85">
        <v>4</v>
      </c>
      <c r="C22" s="86">
        <v>45</v>
      </c>
      <c r="D22" s="86">
        <v>401</v>
      </c>
      <c r="E22" s="86">
        <f t="shared" si="0"/>
        <v>446</v>
      </c>
      <c r="F22" s="86">
        <v>9933</v>
      </c>
      <c r="G22" s="86">
        <v>552</v>
      </c>
      <c r="H22" s="86">
        <v>10485</v>
      </c>
      <c r="I22" s="86">
        <v>35</v>
      </c>
      <c r="J22" s="86">
        <v>14</v>
      </c>
      <c r="K22" s="86">
        <f t="shared" si="4"/>
        <v>49</v>
      </c>
      <c r="L22" s="86">
        <v>23</v>
      </c>
      <c r="M22" s="86">
        <v>4</v>
      </c>
      <c r="N22" s="86">
        <f t="shared" si="5"/>
        <v>27</v>
      </c>
      <c r="O22" s="115">
        <v>23</v>
      </c>
      <c r="P22" s="115">
        <v>4</v>
      </c>
      <c r="Q22" s="115">
        <f t="shared" si="2"/>
        <v>27</v>
      </c>
      <c r="R22" s="86">
        <v>400</v>
      </c>
      <c r="S22" s="86">
        <v>64</v>
      </c>
      <c r="T22" s="86">
        <f t="shared" si="6"/>
        <v>464</v>
      </c>
    </row>
    <row r="23" spans="1:20" ht="19.5" customHeight="1">
      <c r="A23" s="66" t="s">
        <v>84</v>
      </c>
      <c r="B23" s="85">
        <v>5</v>
      </c>
      <c r="C23" s="86">
        <v>0</v>
      </c>
      <c r="D23" s="86">
        <v>193</v>
      </c>
      <c r="E23" s="86">
        <f t="shared" si="0"/>
        <v>193</v>
      </c>
      <c r="F23" s="86">
        <v>2932</v>
      </c>
      <c r="G23" s="86">
        <v>2517</v>
      </c>
      <c r="H23" s="86">
        <v>5449</v>
      </c>
      <c r="I23" s="86">
        <v>33</v>
      </c>
      <c r="J23" s="86">
        <v>17</v>
      </c>
      <c r="K23" s="86">
        <f t="shared" si="4"/>
        <v>50</v>
      </c>
      <c r="L23" s="86">
        <v>3</v>
      </c>
      <c r="M23" s="86">
        <v>3</v>
      </c>
      <c r="N23" s="86">
        <f t="shared" si="5"/>
        <v>6</v>
      </c>
      <c r="O23" s="115">
        <v>3</v>
      </c>
      <c r="P23" s="115">
        <v>3</v>
      </c>
      <c r="Q23" s="115">
        <f t="shared" si="2"/>
        <v>6</v>
      </c>
      <c r="R23" s="86">
        <v>30</v>
      </c>
      <c r="S23" s="86">
        <v>57</v>
      </c>
      <c r="T23" s="86">
        <f t="shared" si="6"/>
        <v>87</v>
      </c>
    </row>
    <row r="24" spans="1:20" ht="19.5" customHeight="1">
      <c r="A24" s="66" t="s">
        <v>85</v>
      </c>
      <c r="B24" s="85">
        <v>1</v>
      </c>
      <c r="C24" s="86">
        <v>0</v>
      </c>
      <c r="D24" s="86">
        <v>393</v>
      </c>
      <c r="E24" s="86">
        <f t="shared" si="0"/>
        <v>393</v>
      </c>
      <c r="F24" s="86">
        <v>3641</v>
      </c>
      <c r="G24" s="86">
        <v>2710</v>
      </c>
      <c r="H24" s="86">
        <v>6351</v>
      </c>
      <c r="I24" s="86">
        <v>72</v>
      </c>
      <c r="J24" s="86">
        <v>43</v>
      </c>
      <c r="K24" s="86">
        <f t="shared" si="4"/>
        <v>115</v>
      </c>
      <c r="L24" s="86">
        <v>0</v>
      </c>
      <c r="M24" s="86">
        <v>0</v>
      </c>
      <c r="N24" s="86">
        <f t="shared" si="5"/>
        <v>0</v>
      </c>
      <c r="O24" s="115">
        <v>0</v>
      </c>
      <c r="P24" s="115">
        <v>0</v>
      </c>
      <c r="Q24" s="115">
        <f t="shared" si="2"/>
        <v>0</v>
      </c>
      <c r="R24" s="86">
        <v>34</v>
      </c>
      <c r="S24" s="86">
        <v>30</v>
      </c>
      <c r="T24" s="86">
        <f t="shared" si="6"/>
        <v>64</v>
      </c>
    </row>
    <row r="25" spans="1:20" ht="19.5" customHeight="1">
      <c r="A25" s="66" t="s">
        <v>69</v>
      </c>
      <c r="B25" s="85">
        <v>2</v>
      </c>
      <c r="C25" s="86">
        <v>4</v>
      </c>
      <c r="D25" s="86">
        <v>23</v>
      </c>
      <c r="E25" s="86">
        <f t="shared" si="0"/>
        <v>27</v>
      </c>
      <c r="F25" s="86">
        <v>216</v>
      </c>
      <c r="G25" s="86">
        <v>94</v>
      </c>
      <c r="H25" s="86">
        <v>310</v>
      </c>
      <c r="I25" s="86">
        <v>19</v>
      </c>
      <c r="J25" s="86">
        <v>3</v>
      </c>
      <c r="K25" s="86">
        <f>SUM(I25:J25)</f>
        <v>22</v>
      </c>
      <c r="L25" s="86">
        <v>5</v>
      </c>
      <c r="M25" s="86">
        <v>1</v>
      </c>
      <c r="N25" s="86">
        <f t="shared" si="5"/>
        <v>6</v>
      </c>
      <c r="O25" s="115">
        <v>5</v>
      </c>
      <c r="P25" s="115">
        <v>1</v>
      </c>
      <c r="Q25" s="115">
        <f t="shared" si="2"/>
        <v>6</v>
      </c>
      <c r="R25" s="86">
        <v>236</v>
      </c>
      <c r="S25" s="86">
        <v>39</v>
      </c>
      <c r="T25" s="86">
        <f t="shared" si="6"/>
        <v>275</v>
      </c>
    </row>
    <row r="26" spans="1:20" ht="19.5" customHeight="1" thickBot="1">
      <c r="A26" s="67" t="s">
        <v>70</v>
      </c>
      <c r="B26" s="89">
        <v>7</v>
      </c>
      <c r="C26" s="89">
        <v>0</v>
      </c>
      <c r="D26" s="90">
        <v>116</v>
      </c>
      <c r="E26" s="90">
        <f t="shared" si="0"/>
        <v>116</v>
      </c>
      <c r="F26" s="89">
        <v>1116</v>
      </c>
      <c r="G26" s="90">
        <v>997</v>
      </c>
      <c r="H26" s="90">
        <v>2113</v>
      </c>
      <c r="I26" s="89">
        <v>43</v>
      </c>
      <c r="J26" s="90">
        <v>22</v>
      </c>
      <c r="K26" s="90">
        <f t="shared" si="4"/>
        <v>65</v>
      </c>
      <c r="L26" s="89">
        <v>0</v>
      </c>
      <c r="M26" s="90">
        <v>1</v>
      </c>
      <c r="N26" s="90">
        <f t="shared" si="5"/>
        <v>1</v>
      </c>
      <c r="O26" s="117">
        <v>0</v>
      </c>
      <c r="P26" s="117">
        <v>1</v>
      </c>
      <c r="Q26" s="118">
        <f t="shared" si="2"/>
        <v>1</v>
      </c>
      <c r="R26" s="89">
        <v>56</v>
      </c>
      <c r="S26" s="90">
        <v>61</v>
      </c>
      <c r="T26" s="113">
        <f t="shared" si="6"/>
        <v>117</v>
      </c>
    </row>
    <row r="27" spans="1:20" ht="25.5" customHeight="1" thickTop="1">
      <c r="A27" s="59"/>
      <c r="B27" s="16"/>
      <c r="C27" s="17"/>
      <c r="D27" s="17"/>
      <c r="E27" s="17"/>
      <c r="F27" s="31"/>
      <c r="G27" s="31"/>
      <c r="H27" s="31"/>
      <c r="I27" s="16"/>
      <c r="J27" s="16"/>
      <c r="K27" s="31"/>
      <c r="L27" s="16"/>
      <c r="M27" s="16"/>
      <c r="N27" s="31"/>
      <c r="O27" s="119"/>
      <c r="P27" s="119"/>
      <c r="Q27" s="119"/>
      <c r="R27" s="31"/>
      <c r="S27" s="31"/>
      <c r="T27" s="17"/>
    </row>
    <row r="28" spans="1:20" ht="25.5" customHeight="1">
      <c r="A28" s="59"/>
      <c r="B28" s="16"/>
      <c r="C28" s="17"/>
      <c r="D28" s="17"/>
      <c r="E28" s="17"/>
      <c r="F28" s="31"/>
      <c r="G28" s="31"/>
      <c r="H28" s="31"/>
      <c r="I28" s="16"/>
      <c r="J28" s="16"/>
      <c r="K28" s="31"/>
      <c r="L28" s="16"/>
      <c r="M28" s="16"/>
      <c r="N28" s="31"/>
      <c r="O28" s="31"/>
      <c r="P28" s="31"/>
      <c r="Q28" s="31"/>
      <c r="R28" s="31"/>
      <c r="S28" s="31"/>
      <c r="T28" s="17"/>
    </row>
    <row r="29" spans="1:20" ht="25.5" customHeight="1">
      <c r="A29" s="59"/>
      <c r="B29" s="16"/>
      <c r="C29" s="17"/>
      <c r="D29" s="17"/>
      <c r="E29" s="17"/>
      <c r="F29" s="31"/>
      <c r="G29" s="31"/>
      <c r="H29" s="31"/>
      <c r="I29" s="16"/>
      <c r="J29" s="16"/>
      <c r="K29" s="31"/>
      <c r="L29" s="16"/>
      <c r="M29" s="16"/>
      <c r="N29" s="31"/>
      <c r="O29" s="31"/>
      <c r="P29" s="31"/>
      <c r="Q29" s="31"/>
      <c r="R29" s="31"/>
      <c r="S29" s="31"/>
      <c r="T29" s="17"/>
    </row>
    <row r="30" spans="1:20" ht="30" customHeight="1" thickBot="1">
      <c r="A30" s="725" t="s">
        <v>89</v>
      </c>
      <c r="B30" s="726"/>
      <c r="C30" s="726"/>
      <c r="D30" s="726"/>
      <c r="E30" s="726"/>
      <c r="F30" s="726"/>
      <c r="G30" s="726"/>
      <c r="H30" s="726"/>
      <c r="I30" s="726"/>
      <c r="J30" s="726"/>
      <c r="K30" s="726"/>
      <c r="L30" s="726"/>
      <c r="M30" s="726"/>
      <c r="N30" s="726"/>
      <c r="O30" s="726"/>
      <c r="P30" s="726"/>
      <c r="Q30" s="726"/>
      <c r="R30" s="726"/>
      <c r="S30" s="726"/>
      <c r="T30" s="726"/>
    </row>
    <row r="31" spans="1:20" ht="18" customHeight="1" thickTop="1">
      <c r="A31" s="718" t="s">
        <v>3</v>
      </c>
      <c r="B31" s="722" t="s">
        <v>49</v>
      </c>
      <c r="C31" s="671" t="s">
        <v>38</v>
      </c>
      <c r="D31" s="671"/>
      <c r="E31" s="671"/>
      <c r="F31" s="671"/>
      <c r="G31" s="671"/>
      <c r="H31" s="671"/>
      <c r="I31" s="671" t="s">
        <v>12</v>
      </c>
      <c r="J31" s="671"/>
      <c r="K31" s="671"/>
      <c r="L31" s="671" t="s">
        <v>45</v>
      </c>
      <c r="M31" s="671"/>
      <c r="N31" s="671"/>
      <c r="O31" s="675" t="s">
        <v>45</v>
      </c>
      <c r="P31" s="675"/>
      <c r="Q31" s="675"/>
      <c r="R31" s="671" t="s">
        <v>7</v>
      </c>
      <c r="S31" s="671"/>
      <c r="T31" s="671"/>
    </row>
    <row r="32" spans="1:20" ht="15.75">
      <c r="A32" s="719"/>
      <c r="B32" s="723"/>
      <c r="C32" s="719" t="s">
        <v>8</v>
      </c>
      <c r="D32" s="719"/>
      <c r="E32" s="719"/>
      <c r="F32" s="719" t="s">
        <v>9</v>
      </c>
      <c r="G32" s="719"/>
      <c r="H32" s="719"/>
      <c r="I32" s="672"/>
      <c r="J32" s="672"/>
      <c r="K32" s="672"/>
      <c r="L32" s="672"/>
      <c r="M32" s="672"/>
      <c r="N32" s="672"/>
      <c r="O32" s="721"/>
      <c r="P32" s="721"/>
      <c r="Q32" s="721"/>
      <c r="R32" s="672"/>
      <c r="S32" s="672"/>
      <c r="T32" s="672"/>
    </row>
    <row r="33" spans="1:20" ht="22.5" customHeight="1" thickBot="1">
      <c r="A33" s="720"/>
      <c r="B33" s="724"/>
      <c r="C33" s="15" t="s">
        <v>14</v>
      </c>
      <c r="D33" s="15" t="s">
        <v>15</v>
      </c>
      <c r="E33" s="15" t="s">
        <v>2</v>
      </c>
      <c r="F33" s="15" t="s">
        <v>16</v>
      </c>
      <c r="G33" s="15" t="s">
        <v>17</v>
      </c>
      <c r="H33" s="15" t="s">
        <v>18</v>
      </c>
      <c r="I33" s="15" t="s">
        <v>16</v>
      </c>
      <c r="J33" s="15" t="s">
        <v>17</v>
      </c>
      <c r="K33" s="15" t="s">
        <v>18</v>
      </c>
      <c r="L33" s="15" t="s">
        <v>16</v>
      </c>
      <c r="M33" s="15" t="s">
        <v>17</v>
      </c>
      <c r="N33" s="15" t="s">
        <v>18</v>
      </c>
      <c r="O33" s="15" t="s">
        <v>16</v>
      </c>
      <c r="P33" s="15" t="s">
        <v>17</v>
      </c>
      <c r="Q33" s="15" t="s">
        <v>18</v>
      </c>
      <c r="R33" s="15" t="s">
        <v>16</v>
      </c>
      <c r="S33" s="15" t="s">
        <v>17</v>
      </c>
      <c r="T33" s="15" t="s">
        <v>18</v>
      </c>
    </row>
    <row r="34" spans="1:20" ht="18" customHeight="1">
      <c r="A34" s="71" t="s">
        <v>91</v>
      </c>
      <c r="B34" s="91">
        <v>1</v>
      </c>
      <c r="C34" s="88">
        <v>0</v>
      </c>
      <c r="D34" s="88">
        <v>19</v>
      </c>
      <c r="E34" s="88">
        <f>SUM(C34:D34)</f>
        <v>19</v>
      </c>
      <c r="F34" s="88">
        <v>250</v>
      </c>
      <c r="G34" s="88">
        <v>113</v>
      </c>
      <c r="H34" s="88">
        <v>363</v>
      </c>
      <c r="I34" s="88">
        <v>6</v>
      </c>
      <c r="J34" s="88">
        <v>3</v>
      </c>
      <c r="K34" s="88">
        <f>SUM(I34:J34)</f>
        <v>9</v>
      </c>
      <c r="L34" s="88">
        <v>0</v>
      </c>
      <c r="M34" s="88">
        <v>0</v>
      </c>
      <c r="N34" s="88">
        <f t="shared" ref="N34:N42" si="7">SUM(L34:M34)</f>
        <v>0</v>
      </c>
      <c r="O34" s="116">
        <v>0</v>
      </c>
      <c r="P34" s="116">
        <v>0</v>
      </c>
      <c r="Q34" s="116">
        <f>SUM(O34:P34)</f>
        <v>0</v>
      </c>
      <c r="R34" s="88">
        <v>5</v>
      </c>
      <c r="S34" s="88">
        <v>2</v>
      </c>
      <c r="T34" s="88">
        <f t="shared" ref="T34:T44" si="8">SUM(R34:S34)</f>
        <v>7</v>
      </c>
    </row>
    <row r="35" spans="1:20" ht="18" customHeight="1">
      <c r="A35" s="66" t="s">
        <v>86</v>
      </c>
      <c r="B35" s="85">
        <v>1</v>
      </c>
      <c r="C35" s="88">
        <v>0</v>
      </c>
      <c r="D35" s="86">
        <v>157</v>
      </c>
      <c r="E35" s="88">
        <f t="shared" ref="E35:E43" si="9">SUM(C35:D35)</f>
        <v>157</v>
      </c>
      <c r="F35" s="88">
        <v>2850</v>
      </c>
      <c r="G35" s="86">
        <v>1298</v>
      </c>
      <c r="H35" s="88">
        <v>4148</v>
      </c>
      <c r="I35" s="88">
        <v>38</v>
      </c>
      <c r="J35" s="86">
        <v>16</v>
      </c>
      <c r="K35" s="88">
        <f>SUM(I35:J35)</f>
        <v>54</v>
      </c>
      <c r="L35" s="88">
        <v>0</v>
      </c>
      <c r="M35" s="86">
        <v>0</v>
      </c>
      <c r="N35" s="88">
        <f t="shared" si="7"/>
        <v>0</v>
      </c>
      <c r="O35" s="116">
        <v>0</v>
      </c>
      <c r="P35" s="116">
        <v>0</v>
      </c>
      <c r="Q35" s="116">
        <f t="shared" ref="Q35:Q44" si="10">SUM(O35:P35)</f>
        <v>0</v>
      </c>
      <c r="R35" s="88">
        <v>8</v>
      </c>
      <c r="S35" s="86">
        <v>4</v>
      </c>
      <c r="T35" s="88">
        <f t="shared" si="8"/>
        <v>12</v>
      </c>
    </row>
    <row r="36" spans="1:20" ht="18" customHeight="1">
      <c r="A36" s="66" t="s">
        <v>87</v>
      </c>
      <c r="B36" s="85">
        <v>1</v>
      </c>
      <c r="C36" s="88">
        <v>0</v>
      </c>
      <c r="D36" s="86">
        <v>19</v>
      </c>
      <c r="E36" s="88">
        <f t="shared" si="9"/>
        <v>19</v>
      </c>
      <c r="F36" s="88">
        <v>190</v>
      </c>
      <c r="G36" s="86">
        <v>76</v>
      </c>
      <c r="H36" s="88">
        <v>266</v>
      </c>
      <c r="I36" s="88">
        <v>11</v>
      </c>
      <c r="J36" s="86">
        <v>2</v>
      </c>
      <c r="K36" s="88">
        <f t="shared" ref="K36:K42" si="11">SUM(I36:J36)</f>
        <v>13</v>
      </c>
      <c r="L36" s="88">
        <v>0</v>
      </c>
      <c r="M36" s="86">
        <v>0</v>
      </c>
      <c r="N36" s="88">
        <f t="shared" si="7"/>
        <v>0</v>
      </c>
      <c r="O36" s="116">
        <v>0</v>
      </c>
      <c r="P36" s="116">
        <v>0</v>
      </c>
      <c r="Q36" s="116">
        <f t="shared" si="10"/>
        <v>0</v>
      </c>
      <c r="R36" s="88">
        <v>4</v>
      </c>
      <c r="S36" s="86">
        <v>8</v>
      </c>
      <c r="T36" s="88">
        <f t="shared" si="8"/>
        <v>12</v>
      </c>
    </row>
    <row r="37" spans="1:20" ht="18" customHeight="1">
      <c r="A37" s="66" t="s">
        <v>66</v>
      </c>
      <c r="B37" s="85">
        <v>4</v>
      </c>
      <c r="C37" s="88">
        <v>0</v>
      </c>
      <c r="D37" s="86">
        <v>13</v>
      </c>
      <c r="E37" s="88">
        <f t="shared" si="9"/>
        <v>13</v>
      </c>
      <c r="F37" s="88">
        <v>324</v>
      </c>
      <c r="G37" s="86">
        <v>37</v>
      </c>
      <c r="H37" s="88">
        <v>361</v>
      </c>
      <c r="I37" s="88">
        <v>27</v>
      </c>
      <c r="J37" s="86">
        <v>1</v>
      </c>
      <c r="K37" s="88">
        <f t="shared" si="11"/>
        <v>28</v>
      </c>
      <c r="L37" s="88">
        <v>0</v>
      </c>
      <c r="M37" s="86">
        <v>0</v>
      </c>
      <c r="N37" s="88">
        <f t="shared" si="7"/>
        <v>0</v>
      </c>
      <c r="O37" s="116">
        <v>0</v>
      </c>
      <c r="P37" s="116">
        <v>0</v>
      </c>
      <c r="Q37" s="116">
        <f t="shared" si="10"/>
        <v>0</v>
      </c>
      <c r="R37" s="88">
        <v>18</v>
      </c>
      <c r="S37" s="86">
        <v>0</v>
      </c>
      <c r="T37" s="88">
        <f t="shared" si="8"/>
        <v>18</v>
      </c>
    </row>
    <row r="38" spans="1:20" ht="18" customHeight="1">
      <c r="A38" s="66" t="s">
        <v>22</v>
      </c>
      <c r="B38" s="85">
        <v>3</v>
      </c>
      <c r="C38" s="88">
        <v>0</v>
      </c>
      <c r="D38" s="86">
        <v>10</v>
      </c>
      <c r="E38" s="88">
        <f t="shared" si="9"/>
        <v>10</v>
      </c>
      <c r="F38" s="88">
        <v>171</v>
      </c>
      <c r="G38" s="86">
        <v>36</v>
      </c>
      <c r="H38" s="88">
        <v>207</v>
      </c>
      <c r="I38" s="88">
        <v>17</v>
      </c>
      <c r="J38" s="86">
        <v>12</v>
      </c>
      <c r="K38" s="88">
        <f t="shared" si="11"/>
        <v>29</v>
      </c>
      <c r="L38" s="88">
        <v>0</v>
      </c>
      <c r="M38" s="86">
        <v>0</v>
      </c>
      <c r="N38" s="88">
        <f t="shared" si="7"/>
        <v>0</v>
      </c>
      <c r="O38" s="116">
        <v>0</v>
      </c>
      <c r="P38" s="116">
        <v>0</v>
      </c>
      <c r="Q38" s="116">
        <f t="shared" si="10"/>
        <v>0</v>
      </c>
      <c r="R38" s="88">
        <v>34</v>
      </c>
      <c r="S38" s="86">
        <v>11</v>
      </c>
      <c r="T38" s="88">
        <f t="shared" si="8"/>
        <v>45</v>
      </c>
    </row>
    <row r="39" spans="1:20" ht="23.25" customHeight="1">
      <c r="A39" s="72" t="s">
        <v>103</v>
      </c>
      <c r="B39" s="92">
        <v>1</v>
      </c>
      <c r="C39" s="88">
        <v>0</v>
      </c>
      <c r="D39" s="87">
        <v>182</v>
      </c>
      <c r="E39" s="88">
        <f t="shared" si="9"/>
        <v>182</v>
      </c>
      <c r="F39" s="88">
        <v>2064</v>
      </c>
      <c r="G39" s="87">
        <v>3659</v>
      </c>
      <c r="H39" s="88">
        <v>5723</v>
      </c>
      <c r="I39" s="88">
        <v>106</v>
      </c>
      <c r="J39" s="87">
        <v>53</v>
      </c>
      <c r="K39" s="88">
        <f t="shared" si="11"/>
        <v>159</v>
      </c>
      <c r="L39" s="88">
        <v>0</v>
      </c>
      <c r="M39" s="87">
        <v>0</v>
      </c>
      <c r="N39" s="88">
        <f t="shared" si="7"/>
        <v>0</v>
      </c>
      <c r="O39" s="88">
        <v>0</v>
      </c>
      <c r="P39" s="87">
        <v>0</v>
      </c>
      <c r="Q39" s="88">
        <f t="shared" si="10"/>
        <v>0</v>
      </c>
      <c r="R39" s="88">
        <v>5</v>
      </c>
      <c r="S39" s="87">
        <v>15</v>
      </c>
      <c r="T39" s="88">
        <f t="shared" si="8"/>
        <v>20</v>
      </c>
    </row>
    <row r="40" spans="1:20" ht="28.5" customHeight="1">
      <c r="A40" s="66" t="s">
        <v>101</v>
      </c>
      <c r="B40" s="92">
        <v>1</v>
      </c>
      <c r="C40" s="88">
        <v>0</v>
      </c>
      <c r="D40" s="87">
        <v>15</v>
      </c>
      <c r="E40" s="88">
        <f t="shared" si="9"/>
        <v>15</v>
      </c>
      <c r="F40" s="88">
        <v>109</v>
      </c>
      <c r="G40" s="87">
        <v>79</v>
      </c>
      <c r="H40" s="88">
        <v>188</v>
      </c>
      <c r="I40" s="88">
        <v>9</v>
      </c>
      <c r="J40" s="87">
        <v>4</v>
      </c>
      <c r="K40" s="88">
        <f t="shared" si="11"/>
        <v>13</v>
      </c>
      <c r="L40" s="88">
        <v>0</v>
      </c>
      <c r="M40" s="87">
        <v>0</v>
      </c>
      <c r="N40" s="88">
        <f t="shared" si="7"/>
        <v>0</v>
      </c>
      <c r="O40" s="88">
        <v>0</v>
      </c>
      <c r="P40" s="87">
        <v>0</v>
      </c>
      <c r="Q40" s="88">
        <f t="shared" si="10"/>
        <v>0</v>
      </c>
      <c r="R40" s="88">
        <v>4</v>
      </c>
      <c r="S40" s="87">
        <v>0</v>
      </c>
      <c r="T40" s="88">
        <f t="shared" si="8"/>
        <v>4</v>
      </c>
    </row>
    <row r="41" spans="1:20" ht="21" customHeight="1">
      <c r="A41" s="66" t="s">
        <v>105</v>
      </c>
      <c r="B41" s="92">
        <v>1</v>
      </c>
      <c r="C41" s="86">
        <v>377</v>
      </c>
      <c r="D41" s="87">
        <v>229</v>
      </c>
      <c r="E41" s="88">
        <f t="shared" si="9"/>
        <v>606</v>
      </c>
      <c r="F41" s="86">
        <v>5142</v>
      </c>
      <c r="G41" s="87">
        <v>4142</v>
      </c>
      <c r="H41" s="88">
        <v>9284</v>
      </c>
      <c r="I41" s="86">
        <v>34</v>
      </c>
      <c r="J41" s="87">
        <v>9</v>
      </c>
      <c r="K41" s="88">
        <f t="shared" si="11"/>
        <v>43</v>
      </c>
      <c r="L41" s="86">
        <v>240</v>
      </c>
      <c r="M41" s="87">
        <v>87</v>
      </c>
      <c r="N41" s="88">
        <f t="shared" si="7"/>
        <v>327</v>
      </c>
      <c r="O41" s="86">
        <v>240</v>
      </c>
      <c r="P41" s="87">
        <v>87</v>
      </c>
      <c r="Q41" s="88">
        <f t="shared" si="10"/>
        <v>327</v>
      </c>
      <c r="R41" s="86">
        <v>521</v>
      </c>
      <c r="S41" s="87">
        <v>164</v>
      </c>
      <c r="T41" s="88">
        <f t="shared" si="8"/>
        <v>685</v>
      </c>
    </row>
    <row r="42" spans="1:20" ht="20.25" customHeight="1">
      <c r="A42" s="66" t="s">
        <v>88</v>
      </c>
      <c r="B42" s="92">
        <v>10</v>
      </c>
      <c r="C42" s="86">
        <v>9</v>
      </c>
      <c r="D42" s="87">
        <v>41</v>
      </c>
      <c r="E42" s="88">
        <f t="shared" si="9"/>
        <v>50</v>
      </c>
      <c r="F42" s="86">
        <v>805</v>
      </c>
      <c r="G42" s="87">
        <v>273</v>
      </c>
      <c r="H42" s="88">
        <v>1078</v>
      </c>
      <c r="I42" s="86">
        <v>0</v>
      </c>
      <c r="J42" s="87">
        <v>0</v>
      </c>
      <c r="K42" s="88">
        <f t="shared" si="11"/>
        <v>0</v>
      </c>
      <c r="L42" s="86">
        <v>2</v>
      </c>
      <c r="M42" s="87">
        <v>1</v>
      </c>
      <c r="N42" s="88">
        <f t="shared" si="7"/>
        <v>3</v>
      </c>
      <c r="O42" s="86">
        <v>2</v>
      </c>
      <c r="P42" s="87">
        <v>1</v>
      </c>
      <c r="Q42" s="88">
        <f t="shared" si="10"/>
        <v>3</v>
      </c>
      <c r="R42" s="86">
        <v>5</v>
      </c>
      <c r="S42" s="87">
        <v>5</v>
      </c>
      <c r="T42" s="88">
        <f t="shared" si="8"/>
        <v>10</v>
      </c>
    </row>
    <row r="43" spans="1:20" ht="18" customHeight="1" thickBot="1">
      <c r="A43" s="69" t="s">
        <v>106</v>
      </c>
      <c r="B43" s="93">
        <v>1</v>
      </c>
      <c r="C43" s="75">
        <v>0</v>
      </c>
      <c r="D43" s="94">
        <v>118</v>
      </c>
      <c r="E43" s="88">
        <f t="shared" si="9"/>
        <v>118</v>
      </c>
      <c r="F43" s="75">
        <v>882</v>
      </c>
      <c r="G43" s="94">
        <v>914</v>
      </c>
      <c r="H43" s="88">
        <v>1796</v>
      </c>
      <c r="I43" s="75">
        <v>0</v>
      </c>
      <c r="J43" s="94">
        <v>0</v>
      </c>
      <c r="K43" s="88">
        <f>SUM(I43:J43)</f>
        <v>0</v>
      </c>
      <c r="L43" s="75">
        <v>10</v>
      </c>
      <c r="M43" s="94">
        <v>0</v>
      </c>
      <c r="N43" s="88">
        <f>SUM(L43:M43)</f>
        <v>10</v>
      </c>
      <c r="O43" s="120">
        <v>10</v>
      </c>
      <c r="P43" s="120">
        <v>0</v>
      </c>
      <c r="Q43" s="116">
        <f t="shared" si="10"/>
        <v>10</v>
      </c>
      <c r="R43" s="75">
        <v>8</v>
      </c>
      <c r="S43" s="94">
        <v>2</v>
      </c>
      <c r="T43" s="88">
        <f t="shared" si="8"/>
        <v>10</v>
      </c>
    </row>
    <row r="44" spans="1:20" ht="18" customHeight="1" thickBot="1">
      <c r="A44" s="68" t="s">
        <v>23</v>
      </c>
      <c r="B44" s="95">
        <f>SUM(B6:B26,B34:B43)</f>
        <v>334</v>
      </c>
      <c r="C44" s="95">
        <f t="shared" ref="C44:N44" si="12">SUM(C6:C26,C34:C43)</f>
        <v>1298</v>
      </c>
      <c r="D44" s="95">
        <f t="shared" si="12"/>
        <v>16288</v>
      </c>
      <c r="E44" s="95">
        <f t="shared" si="12"/>
        <v>17586</v>
      </c>
      <c r="F44" s="95">
        <f t="shared" si="12"/>
        <v>213684</v>
      </c>
      <c r="G44" s="95">
        <f t="shared" si="12"/>
        <v>151516</v>
      </c>
      <c r="H44" s="95">
        <f t="shared" si="12"/>
        <v>365200</v>
      </c>
      <c r="I44" s="95">
        <f t="shared" si="12"/>
        <v>3222</v>
      </c>
      <c r="J44" s="95">
        <f t="shared" si="12"/>
        <v>1470</v>
      </c>
      <c r="K44" s="95">
        <f t="shared" si="12"/>
        <v>4692</v>
      </c>
      <c r="L44" s="95">
        <f t="shared" si="12"/>
        <v>2660</v>
      </c>
      <c r="M44" s="95">
        <f t="shared" si="12"/>
        <v>1181</v>
      </c>
      <c r="N44" s="95">
        <f t="shared" si="12"/>
        <v>3841</v>
      </c>
      <c r="O44" s="95">
        <f>SUM(O6:O26,O34:O43)</f>
        <v>2660</v>
      </c>
      <c r="P44" s="95">
        <f>SUM(P6:P26,P34:P43)</f>
        <v>1181</v>
      </c>
      <c r="Q44" s="95">
        <f t="shared" si="10"/>
        <v>3841</v>
      </c>
      <c r="R44" s="95">
        <f>SUM(R6:R26,R34:R43)</f>
        <v>3877</v>
      </c>
      <c r="S44" s="95">
        <f>SUM(S34:S43,S6:S26)</f>
        <v>1881</v>
      </c>
      <c r="T44" s="96">
        <f t="shared" si="8"/>
        <v>5758</v>
      </c>
    </row>
    <row r="45" spans="1:20" ht="13.5" thickTop="1"/>
    <row r="48" spans="1:20">
      <c r="O48">
        <f>O44-2660</f>
        <v>0</v>
      </c>
    </row>
  </sheetData>
  <mergeCells count="21">
    <mergeCell ref="B31:B33"/>
    <mergeCell ref="A30:T30"/>
    <mergeCell ref="A31:A33"/>
    <mergeCell ref="C31:H31"/>
    <mergeCell ref="L31:N32"/>
    <mergeCell ref="R31:T32"/>
    <mergeCell ref="C32:E32"/>
    <mergeCell ref="F32:H32"/>
    <mergeCell ref="I31:K32"/>
    <mergeCell ref="O31:Q32"/>
    <mergeCell ref="B3:B5"/>
    <mergeCell ref="A1:T1"/>
    <mergeCell ref="A2:T2"/>
    <mergeCell ref="A3:A5"/>
    <mergeCell ref="C3:H3"/>
    <mergeCell ref="R3:T4"/>
    <mergeCell ref="C4:E4"/>
    <mergeCell ref="F4:H4"/>
    <mergeCell ref="L3:N4"/>
    <mergeCell ref="I3:K4"/>
    <mergeCell ref="O3:Q4"/>
  </mergeCells>
  <printOptions horizontalCentered="1"/>
  <pageMargins left="0.39370078740157499" right="0.39370078740157499" top="1" bottom="0.643700787" header="1" footer="0.643700787"/>
  <pageSetup paperSize="9" scale="85" firstPageNumber="20" orientation="landscape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3:L15"/>
  <sheetViews>
    <sheetView rightToLeft="1" tabSelected="1" view="pageBreakPreview" zoomScaleSheetLayoutView="100" workbookViewId="0">
      <selection activeCell="A12" sqref="A12:I15"/>
    </sheetView>
  </sheetViews>
  <sheetFormatPr defaultColWidth="9.140625" defaultRowHeight="12.75"/>
  <cols>
    <col min="1" max="16384" width="9.140625" style="2"/>
  </cols>
  <sheetData>
    <row r="13" spans="1:12" ht="90">
      <c r="A13" s="734" t="s">
        <v>557</v>
      </c>
      <c r="B13" s="734"/>
      <c r="C13" s="734"/>
      <c r="D13" s="734"/>
      <c r="E13" s="734"/>
      <c r="F13" s="734"/>
      <c r="G13" s="734"/>
      <c r="H13" s="734"/>
      <c r="I13" s="734"/>
      <c r="J13" s="124"/>
      <c r="K13" s="124"/>
      <c r="L13" s="124"/>
    </row>
    <row r="14" spans="1:12" ht="40.5">
      <c r="A14" s="734" t="s">
        <v>558</v>
      </c>
      <c r="B14" s="734"/>
      <c r="C14" s="734"/>
      <c r="D14" s="734"/>
      <c r="E14" s="734"/>
      <c r="F14" s="734"/>
      <c r="G14" s="734"/>
      <c r="H14" s="734"/>
      <c r="I14" s="734"/>
    </row>
    <row r="15" spans="1:12" ht="40.5">
      <c r="A15" s="734"/>
      <c r="B15" s="734"/>
      <c r="C15" s="734"/>
      <c r="D15" s="734"/>
      <c r="E15" s="734"/>
      <c r="F15" s="734"/>
      <c r="G15" s="734"/>
      <c r="H15" s="734"/>
      <c r="I15" s="734"/>
    </row>
  </sheetData>
  <mergeCells count="3">
    <mergeCell ref="A13:I13"/>
    <mergeCell ref="A14:I14"/>
    <mergeCell ref="A15:I15"/>
  </mergeCells>
  <printOptions horizontalCentered="1"/>
  <pageMargins left="0.74803149606299202" right="0.74803149606299202" top="0.98425196850393704" bottom="0.98425196850393704" header="0.511811023622047" footer="0.511811023622047"/>
  <pageSetup paperSize="9" scale="90" firstPageNumber="46" orientation="landscape" r:id="rId1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2:Q13"/>
  <sheetViews>
    <sheetView rightToLeft="1" view="pageBreakPreview" zoomScale="89" zoomScaleSheetLayoutView="89" workbookViewId="0">
      <selection activeCell="A12" sqref="A12:I15"/>
    </sheetView>
  </sheetViews>
  <sheetFormatPr defaultColWidth="9.140625" defaultRowHeight="15"/>
  <cols>
    <col min="1" max="1" width="9.28515625" style="305" customWidth="1"/>
    <col min="2" max="2" width="7.7109375" style="305" customWidth="1"/>
    <col min="3" max="3" width="7.140625" style="305" customWidth="1"/>
    <col min="4" max="4" width="7.28515625" style="305" customWidth="1"/>
    <col min="5" max="5" width="6.85546875" style="305" customWidth="1"/>
    <col min="6" max="8" width="8.42578125" style="305" customWidth="1"/>
    <col min="9" max="9" width="7.42578125" style="305" customWidth="1"/>
    <col min="10" max="10" width="7.5703125" style="305" customWidth="1"/>
    <col min="11" max="11" width="6.85546875" style="305" customWidth="1"/>
    <col min="12" max="12" width="7.5703125" style="305" customWidth="1"/>
    <col min="13" max="13" width="7.140625" style="305" customWidth="1"/>
    <col min="14" max="14" width="7" style="305" customWidth="1"/>
    <col min="15" max="16" width="8.42578125" style="305" customWidth="1"/>
    <col min="17" max="17" width="15.85546875" style="305" customWidth="1"/>
    <col min="18" max="16384" width="9.140625" style="305"/>
  </cols>
  <sheetData>
    <row r="2" spans="1:17" ht="39" customHeight="1">
      <c r="A2" s="928" t="s">
        <v>559</v>
      </c>
      <c r="B2" s="928"/>
      <c r="C2" s="928"/>
      <c r="D2" s="928"/>
      <c r="E2" s="928"/>
      <c r="F2" s="928"/>
      <c r="G2" s="928"/>
      <c r="H2" s="928"/>
      <c r="I2" s="928"/>
      <c r="J2" s="928"/>
      <c r="K2" s="928"/>
      <c r="L2" s="928"/>
      <c r="M2" s="928"/>
      <c r="N2" s="928"/>
      <c r="O2" s="928"/>
      <c r="P2" s="928"/>
      <c r="Q2" s="928"/>
    </row>
    <row r="3" spans="1:17" ht="23.25" customHeight="1" thickBot="1">
      <c r="A3" s="738" t="s">
        <v>560</v>
      </c>
      <c r="B3" s="738"/>
      <c r="C3" s="738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ht="24.75" customHeight="1" thickTop="1">
      <c r="A4" s="907" t="s">
        <v>24</v>
      </c>
      <c r="B4" s="929" t="s">
        <v>119</v>
      </c>
      <c r="C4" s="929"/>
      <c r="D4" s="929"/>
      <c r="E4" s="929"/>
      <c r="F4" s="853" t="s">
        <v>9</v>
      </c>
      <c r="G4" s="853"/>
      <c r="H4" s="853"/>
      <c r="I4" s="853" t="s">
        <v>120</v>
      </c>
      <c r="J4" s="853"/>
      <c r="K4" s="853"/>
      <c r="L4" s="853" t="s">
        <v>121</v>
      </c>
      <c r="M4" s="853"/>
      <c r="N4" s="853"/>
      <c r="O4" s="853" t="s">
        <v>122</v>
      </c>
      <c r="P4" s="853"/>
      <c r="Q4" s="853"/>
    </row>
    <row r="5" spans="1:17" ht="52.5" customHeight="1" thickBot="1">
      <c r="A5" s="908"/>
      <c r="B5" s="461" t="s">
        <v>123</v>
      </c>
      <c r="C5" s="462" t="s">
        <v>124</v>
      </c>
      <c r="D5" s="462" t="s">
        <v>125</v>
      </c>
      <c r="E5" s="462" t="s">
        <v>126</v>
      </c>
      <c r="F5" s="288" t="s">
        <v>16</v>
      </c>
      <c r="G5" s="288" t="s">
        <v>17</v>
      </c>
      <c r="H5" s="288" t="s">
        <v>18</v>
      </c>
      <c r="I5" s="288" t="s">
        <v>16</v>
      </c>
      <c r="J5" s="288" t="s">
        <v>17</v>
      </c>
      <c r="K5" s="288" t="s">
        <v>18</v>
      </c>
      <c r="L5" s="288" t="s">
        <v>16</v>
      </c>
      <c r="M5" s="288" t="s">
        <v>17</v>
      </c>
      <c r="N5" s="288" t="s">
        <v>18</v>
      </c>
      <c r="O5" s="288" t="s">
        <v>16</v>
      </c>
      <c r="P5" s="288" t="s">
        <v>17</v>
      </c>
      <c r="Q5" s="288" t="s">
        <v>18</v>
      </c>
    </row>
    <row r="6" spans="1:17" ht="32.1" customHeight="1">
      <c r="A6" s="413" t="s">
        <v>99</v>
      </c>
      <c r="B6" s="324">
        <v>30</v>
      </c>
      <c r="C6" s="324">
        <v>17</v>
      </c>
      <c r="D6" s="324">
        <v>0</v>
      </c>
      <c r="E6" s="324">
        <v>0</v>
      </c>
      <c r="F6" s="324">
        <v>78</v>
      </c>
      <c r="G6" s="324">
        <v>20</v>
      </c>
      <c r="H6" s="324">
        <v>98</v>
      </c>
      <c r="I6" s="324">
        <v>0</v>
      </c>
      <c r="J6" s="324">
        <v>0</v>
      </c>
      <c r="K6" s="324">
        <v>0</v>
      </c>
      <c r="L6" s="324">
        <v>0</v>
      </c>
      <c r="M6" s="324">
        <v>0</v>
      </c>
      <c r="N6" s="324">
        <v>0</v>
      </c>
      <c r="O6" s="324">
        <f>F6-I6-L6</f>
        <v>78</v>
      </c>
      <c r="P6" s="324">
        <f t="shared" ref="P6:Q6" si="0">G6-J6-M6</f>
        <v>20</v>
      </c>
      <c r="Q6" s="324">
        <f t="shared" si="0"/>
        <v>98</v>
      </c>
    </row>
    <row r="7" spans="1:17" s="463" customFormat="1" ht="32.25" customHeight="1">
      <c r="A7" s="413" t="s">
        <v>385</v>
      </c>
      <c r="B7" s="324">
        <v>60</v>
      </c>
      <c r="C7" s="324">
        <v>0</v>
      </c>
      <c r="D7" s="324">
        <v>0</v>
      </c>
      <c r="E7" s="324">
        <v>0</v>
      </c>
      <c r="F7" s="324">
        <v>350</v>
      </c>
      <c r="G7" s="324">
        <v>270</v>
      </c>
      <c r="H7" s="324">
        <v>620</v>
      </c>
      <c r="I7" s="324">
        <v>0</v>
      </c>
      <c r="J7" s="324">
        <v>0</v>
      </c>
      <c r="K7" s="324">
        <v>0</v>
      </c>
      <c r="L7" s="324">
        <v>0</v>
      </c>
      <c r="M7" s="324">
        <v>0</v>
      </c>
      <c r="N7" s="324">
        <v>0</v>
      </c>
      <c r="O7" s="324">
        <f>F7-I7-L7</f>
        <v>350</v>
      </c>
      <c r="P7" s="324">
        <f>SUM(G7-J7-M7)</f>
        <v>270</v>
      </c>
      <c r="Q7" s="324">
        <f>SUM(H7-K7-N7)</f>
        <v>620</v>
      </c>
    </row>
    <row r="8" spans="1:17" s="463" customFormat="1" ht="32.25" customHeight="1">
      <c r="A8" s="413" t="s">
        <v>37</v>
      </c>
      <c r="B8" s="324">
        <v>1441</v>
      </c>
      <c r="C8" s="324">
        <v>0</v>
      </c>
      <c r="D8" s="324">
        <v>0</v>
      </c>
      <c r="E8" s="324">
        <v>0</v>
      </c>
      <c r="F8" s="324">
        <v>943</v>
      </c>
      <c r="G8" s="324">
        <v>1167</v>
      </c>
      <c r="H8" s="324">
        <v>2110</v>
      </c>
      <c r="I8" s="324">
        <v>0</v>
      </c>
      <c r="J8" s="324">
        <v>0</v>
      </c>
      <c r="K8" s="324">
        <v>0</v>
      </c>
      <c r="L8" s="324">
        <v>10</v>
      </c>
      <c r="M8" s="324">
        <v>10</v>
      </c>
      <c r="N8" s="324">
        <v>20</v>
      </c>
      <c r="O8" s="295">
        <f>SUM(F8-I8-L8)</f>
        <v>933</v>
      </c>
      <c r="P8" s="295">
        <f t="shared" ref="P8:Q9" si="1">SUM(G8-J8-M8)</f>
        <v>1157</v>
      </c>
      <c r="Q8" s="295">
        <f t="shared" si="1"/>
        <v>2090</v>
      </c>
    </row>
    <row r="9" spans="1:17" s="463" customFormat="1" ht="32.25" customHeight="1">
      <c r="A9" s="314" t="s">
        <v>107</v>
      </c>
      <c r="B9" s="295">
        <v>252</v>
      </c>
      <c r="C9" s="295">
        <v>0</v>
      </c>
      <c r="D9" s="295">
        <v>0</v>
      </c>
      <c r="E9" s="295">
        <v>0</v>
      </c>
      <c r="F9" s="295">
        <v>367</v>
      </c>
      <c r="G9" s="295">
        <v>109</v>
      </c>
      <c r="H9" s="324">
        <v>476</v>
      </c>
      <c r="I9" s="295">
        <v>0</v>
      </c>
      <c r="J9" s="295">
        <v>0</v>
      </c>
      <c r="K9" s="324">
        <f>SUM(I9:J9)</f>
        <v>0</v>
      </c>
      <c r="L9" s="295">
        <v>0</v>
      </c>
      <c r="M9" s="295">
        <v>0</v>
      </c>
      <c r="N9" s="295">
        <f>SUM(L9:M9)</f>
        <v>0</v>
      </c>
      <c r="O9" s="295">
        <f>SUM(F9-I9-L9)</f>
        <v>367</v>
      </c>
      <c r="P9" s="295">
        <f t="shared" si="1"/>
        <v>109</v>
      </c>
      <c r="Q9" s="295">
        <f t="shared" si="1"/>
        <v>476</v>
      </c>
    </row>
    <row r="10" spans="1:17" s="463" customFormat="1" ht="32.25" customHeight="1">
      <c r="A10" s="314" t="s">
        <v>41</v>
      </c>
      <c r="B10" s="295">
        <v>49</v>
      </c>
      <c r="C10" s="295">
        <v>2</v>
      </c>
      <c r="D10" s="295">
        <v>0</v>
      </c>
      <c r="E10" s="295">
        <v>0</v>
      </c>
      <c r="F10" s="295">
        <v>183</v>
      </c>
      <c r="G10" s="295">
        <v>313</v>
      </c>
      <c r="H10" s="324">
        <v>496</v>
      </c>
      <c r="I10" s="295">
        <v>0</v>
      </c>
      <c r="J10" s="295">
        <v>0</v>
      </c>
      <c r="K10" s="324">
        <f>SUM(I10:J10)</f>
        <v>0</v>
      </c>
      <c r="L10" s="295">
        <v>0</v>
      </c>
      <c r="M10" s="295">
        <v>0</v>
      </c>
      <c r="N10" s="295">
        <f>SUM(L10:M10)</f>
        <v>0</v>
      </c>
      <c r="O10" s="295">
        <f>F10-I10-L10</f>
        <v>183</v>
      </c>
      <c r="P10" s="295">
        <f t="shared" ref="P10:Q10" si="2">G10-J10-M10</f>
        <v>313</v>
      </c>
      <c r="Q10" s="295">
        <f t="shared" si="2"/>
        <v>496</v>
      </c>
    </row>
    <row r="11" spans="1:17" s="463" customFormat="1" ht="32.25" customHeight="1" thickBot="1">
      <c r="A11" s="397" t="s">
        <v>279</v>
      </c>
      <c r="B11" s="384">
        <v>167</v>
      </c>
      <c r="C11" s="384">
        <v>0</v>
      </c>
      <c r="D11" s="384">
        <v>0</v>
      </c>
      <c r="E11" s="384">
        <v>0</v>
      </c>
      <c r="F11" s="384">
        <v>3557</v>
      </c>
      <c r="G11" s="384">
        <v>2578</v>
      </c>
      <c r="H11" s="324">
        <v>6135</v>
      </c>
      <c r="I11" s="295">
        <v>0</v>
      </c>
      <c r="J11" s="295">
        <v>0</v>
      </c>
      <c r="K11" s="324">
        <f t="shared" ref="K11" si="3">SUM(I11:J11)</f>
        <v>0</v>
      </c>
      <c r="L11" s="384">
        <v>0</v>
      </c>
      <c r="M11" s="384">
        <v>0</v>
      </c>
      <c r="N11" s="384">
        <v>0</v>
      </c>
      <c r="O11" s="384">
        <f t="shared" ref="O11:Q11" si="4">SUM(F11-I11-L11)</f>
        <v>3557</v>
      </c>
      <c r="P11" s="384">
        <f t="shared" si="4"/>
        <v>2578</v>
      </c>
      <c r="Q11" s="384">
        <f t="shared" si="4"/>
        <v>6135</v>
      </c>
    </row>
    <row r="12" spans="1:17" s="463" customFormat="1" ht="32.25" customHeight="1" thickBot="1">
      <c r="A12" s="316" t="s">
        <v>23</v>
      </c>
      <c r="B12" s="326">
        <f>SUM(B6:B11)</f>
        <v>1999</v>
      </c>
      <c r="C12" s="326">
        <f t="shared" ref="C12:Q12" si="5">SUM(C6:C11)</f>
        <v>19</v>
      </c>
      <c r="D12" s="326">
        <f t="shared" si="5"/>
        <v>0</v>
      </c>
      <c r="E12" s="326">
        <f t="shared" si="5"/>
        <v>0</v>
      </c>
      <c r="F12" s="326">
        <f t="shared" si="5"/>
        <v>5478</v>
      </c>
      <c r="G12" s="326">
        <f t="shared" si="5"/>
        <v>4457</v>
      </c>
      <c r="H12" s="326">
        <f t="shared" si="5"/>
        <v>9935</v>
      </c>
      <c r="I12" s="326">
        <f t="shared" si="5"/>
        <v>0</v>
      </c>
      <c r="J12" s="326">
        <f t="shared" si="5"/>
        <v>0</v>
      </c>
      <c r="K12" s="326">
        <f t="shared" si="5"/>
        <v>0</v>
      </c>
      <c r="L12" s="326">
        <f t="shared" si="5"/>
        <v>10</v>
      </c>
      <c r="M12" s="326">
        <f t="shared" si="5"/>
        <v>10</v>
      </c>
      <c r="N12" s="326">
        <f t="shared" si="5"/>
        <v>20</v>
      </c>
      <c r="O12" s="326">
        <f t="shared" si="5"/>
        <v>5468</v>
      </c>
      <c r="P12" s="326">
        <f t="shared" si="5"/>
        <v>4447</v>
      </c>
      <c r="Q12" s="326">
        <f t="shared" si="5"/>
        <v>9915</v>
      </c>
    </row>
    <row r="13" spans="1:17" ht="15.75" thickTop="1"/>
  </sheetData>
  <mergeCells count="8">
    <mergeCell ref="A2:Q2"/>
    <mergeCell ref="A3:C3"/>
    <mergeCell ref="A4:A5"/>
    <mergeCell ref="B4:E4"/>
    <mergeCell ref="F4:H4"/>
    <mergeCell ref="I4:K4"/>
    <mergeCell ref="L4:N4"/>
    <mergeCell ref="O4:Q4"/>
  </mergeCells>
  <printOptions horizontalCentered="1"/>
  <pageMargins left="0.75" right="0.75" top="1" bottom="1" header="1" footer="1"/>
  <pageSetup paperSize="9" scale="90" orientation="landscape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10"/>
  <sheetViews>
    <sheetView rightToLeft="1" view="pageBreakPreview" zoomScale="84" zoomScaleSheetLayoutView="84" workbookViewId="0">
      <selection activeCell="A12" sqref="A12:I15"/>
    </sheetView>
  </sheetViews>
  <sheetFormatPr defaultColWidth="9.140625" defaultRowHeight="15"/>
  <cols>
    <col min="1" max="1" width="13.7109375" style="147" customWidth="1"/>
    <col min="2" max="2" width="8.28515625" style="147" customWidth="1"/>
    <col min="3" max="3" width="7.28515625" style="147" customWidth="1"/>
    <col min="4" max="4" width="5.7109375" style="147" customWidth="1"/>
    <col min="5" max="5" width="6.140625" style="147" customWidth="1"/>
    <col min="6" max="6" width="7.140625" style="147" customWidth="1"/>
    <col min="7" max="7" width="9.28515625" style="147" customWidth="1"/>
    <col min="8" max="8" width="7.5703125" style="147" customWidth="1"/>
    <col min="9" max="9" width="5.85546875" style="147" customWidth="1"/>
    <col min="10" max="10" width="7.28515625" style="147" customWidth="1"/>
    <col min="11" max="11" width="6.5703125" style="147" customWidth="1"/>
    <col min="12" max="12" width="6.140625" style="147" customWidth="1"/>
    <col min="13" max="13" width="5.85546875" style="147" customWidth="1"/>
    <col min="14" max="14" width="6.85546875" style="147" customWidth="1"/>
    <col min="15" max="16" width="9.28515625" style="147" customWidth="1"/>
    <col min="17" max="17" width="14.7109375" style="147" customWidth="1"/>
    <col min="18" max="18" width="10.140625" style="147" customWidth="1"/>
    <col min="19" max="16384" width="9.140625" style="147"/>
  </cols>
  <sheetData>
    <row r="1" spans="1:17" ht="42.75" customHeight="1">
      <c r="A1" s="928" t="s">
        <v>561</v>
      </c>
      <c r="B1" s="928"/>
      <c r="C1" s="928"/>
      <c r="D1" s="928"/>
      <c r="E1" s="928"/>
      <c r="F1" s="928"/>
      <c r="G1" s="928"/>
      <c r="H1" s="928"/>
      <c r="I1" s="928"/>
      <c r="J1" s="928"/>
      <c r="K1" s="928"/>
      <c r="L1" s="928"/>
      <c r="M1" s="928"/>
      <c r="N1" s="928"/>
      <c r="O1" s="928"/>
      <c r="P1" s="928"/>
      <c r="Q1" s="928"/>
    </row>
    <row r="2" spans="1:17" ht="28.5" customHeight="1" thickBot="1">
      <c r="A2" s="148" t="s">
        <v>562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ht="32.25" customHeight="1" thickTop="1">
      <c r="A3" s="907" t="s">
        <v>136</v>
      </c>
      <c r="B3" s="929" t="s">
        <v>119</v>
      </c>
      <c r="C3" s="929"/>
      <c r="D3" s="929"/>
      <c r="E3" s="929"/>
      <c r="F3" s="853" t="s">
        <v>9</v>
      </c>
      <c r="G3" s="853"/>
      <c r="H3" s="853"/>
      <c r="I3" s="853" t="s">
        <v>120</v>
      </c>
      <c r="J3" s="853"/>
      <c r="K3" s="853"/>
      <c r="L3" s="853" t="s">
        <v>121</v>
      </c>
      <c r="M3" s="853"/>
      <c r="N3" s="853"/>
      <c r="O3" s="853" t="s">
        <v>122</v>
      </c>
      <c r="P3" s="853"/>
      <c r="Q3" s="853"/>
    </row>
    <row r="4" spans="1:17" ht="53.25" customHeight="1" thickBot="1">
      <c r="A4" s="908"/>
      <c r="B4" s="461" t="s">
        <v>123</v>
      </c>
      <c r="C4" s="462" t="s">
        <v>124</v>
      </c>
      <c r="D4" s="462" t="s">
        <v>125</v>
      </c>
      <c r="E4" s="462" t="s">
        <v>126</v>
      </c>
      <c r="F4" s="288" t="s">
        <v>16</v>
      </c>
      <c r="G4" s="288" t="s">
        <v>17</v>
      </c>
      <c r="H4" s="288" t="s">
        <v>18</v>
      </c>
      <c r="I4" s="288" t="s">
        <v>16</v>
      </c>
      <c r="J4" s="288" t="s">
        <v>17</v>
      </c>
      <c r="K4" s="288" t="s">
        <v>18</v>
      </c>
      <c r="L4" s="288" t="s">
        <v>16</v>
      </c>
      <c r="M4" s="288" t="s">
        <v>17</v>
      </c>
      <c r="N4" s="288" t="s">
        <v>18</v>
      </c>
      <c r="O4" s="288" t="s">
        <v>16</v>
      </c>
      <c r="P4" s="288" t="s">
        <v>17</v>
      </c>
      <c r="Q4" s="288" t="s">
        <v>18</v>
      </c>
    </row>
    <row r="5" spans="1:17" ht="37.5" customHeight="1">
      <c r="A5" s="149" t="s">
        <v>454</v>
      </c>
      <c r="B5" s="150">
        <v>1832</v>
      </c>
      <c r="C5" s="150">
        <v>17</v>
      </c>
      <c r="D5" s="150">
        <v>0</v>
      </c>
      <c r="E5" s="150">
        <v>0</v>
      </c>
      <c r="F5" s="150">
        <v>1916</v>
      </c>
      <c r="G5" s="150">
        <v>1874</v>
      </c>
      <c r="H5" s="150">
        <v>3790</v>
      </c>
      <c r="I5" s="150">
        <v>0</v>
      </c>
      <c r="J5" s="150">
        <v>0</v>
      </c>
      <c r="K5" s="150">
        <f>SUM(I5:J5)</f>
        <v>0</v>
      </c>
      <c r="L5" s="150">
        <v>10</v>
      </c>
      <c r="M5" s="150">
        <v>10</v>
      </c>
      <c r="N5" s="150">
        <f>SUM(L5:M5)</f>
        <v>20</v>
      </c>
      <c r="O5" s="152">
        <f>SUM(F5-I5-L5)</f>
        <v>1906</v>
      </c>
      <c r="P5" s="152">
        <f>SUM(G5-J5-M5)</f>
        <v>1864</v>
      </c>
      <c r="Q5" s="152">
        <f>SUM(H5-K5-N5)</f>
        <v>3770</v>
      </c>
    </row>
    <row r="6" spans="1:17" ht="37.5" customHeight="1">
      <c r="A6" s="149" t="s">
        <v>472</v>
      </c>
      <c r="B6" s="150">
        <v>0</v>
      </c>
      <c r="C6" s="150">
        <v>1</v>
      </c>
      <c r="D6" s="150">
        <v>0</v>
      </c>
      <c r="E6" s="150">
        <v>0</v>
      </c>
      <c r="F6" s="150">
        <v>5</v>
      </c>
      <c r="G6" s="150">
        <v>2</v>
      </c>
      <c r="H6" s="150">
        <v>7</v>
      </c>
      <c r="I6" s="150">
        <v>0</v>
      </c>
      <c r="J6" s="150">
        <v>0</v>
      </c>
      <c r="K6" s="150">
        <v>0</v>
      </c>
      <c r="L6" s="150">
        <v>0</v>
      </c>
      <c r="M6" s="150">
        <v>0</v>
      </c>
      <c r="N6" s="150">
        <f>SUM(L6:M6)</f>
        <v>0</v>
      </c>
      <c r="O6" s="152">
        <f t="shared" ref="O6:Q8" si="0">SUM(F6-I6-L6)</f>
        <v>5</v>
      </c>
      <c r="P6" s="152">
        <f t="shared" si="0"/>
        <v>2</v>
      </c>
      <c r="Q6" s="152">
        <f t="shared" si="0"/>
        <v>7</v>
      </c>
    </row>
    <row r="7" spans="1:17" ht="37.5" customHeight="1">
      <c r="A7" s="149" t="s">
        <v>563</v>
      </c>
      <c r="B7" s="150">
        <v>0</v>
      </c>
      <c r="C7" s="150">
        <v>1</v>
      </c>
      <c r="D7" s="150">
        <v>0</v>
      </c>
      <c r="E7" s="150">
        <v>0</v>
      </c>
      <c r="F7" s="150">
        <v>0</v>
      </c>
      <c r="G7" s="150">
        <v>3</v>
      </c>
      <c r="H7" s="150">
        <v>3</v>
      </c>
      <c r="I7" s="150">
        <v>0</v>
      </c>
      <c r="J7" s="150">
        <v>0</v>
      </c>
      <c r="K7" s="150">
        <f t="shared" ref="K7:K8" si="1">SUM(I7:J7)</f>
        <v>0</v>
      </c>
      <c r="L7" s="150">
        <v>0</v>
      </c>
      <c r="M7" s="150">
        <v>0</v>
      </c>
      <c r="N7" s="150">
        <v>0</v>
      </c>
      <c r="O7" s="152">
        <f t="shared" si="0"/>
        <v>0</v>
      </c>
      <c r="P7" s="152">
        <f t="shared" si="0"/>
        <v>3</v>
      </c>
      <c r="Q7" s="152">
        <f t="shared" si="0"/>
        <v>3</v>
      </c>
    </row>
    <row r="8" spans="1:17" ht="37.5" customHeight="1" thickBot="1">
      <c r="A8" s="149" t="s">
        <v>564</v>
      </c>
      <c r="B8" s="150">
        <v>167</v>
      </c>
      <c r="C8" s="150">
        <v>0</v>
      </c>
      <c r="D8" s="150">
        <v>0</v>
      </c>
      <c r="E8" s="150">
        <v>0</v>
      </c>
      <c r="F8" s="150">
        <v>3557</v>
      </c>
      <c r="G8" s="150">
        <v>2578</v>
      </c>
      <c r="H8" s="150">
        <v>6135</v>
      </c>
      <c r="I8" s="150">
        <v>0</v>
      </c>
      <c r="J8" s="150">
        <v>0</v>
      </c>
      <c r="K8" s="150">
        <f t="shared" si="1"/>
        <v>0</v>
      </c>
      <c r="L8" s="150">
        <v>0</v>
      </c>
      <c r="M8" s="150">
        <v>0</v>
      </c>
      <c r="N8" s="150">
        <v>0</v>
      </c>
      <c r="O8" s="152">
        <f t="shared" si="0"/>
        <v>3557</v>
      </c>
      <c r="P8" s="152">
        <f t="shared" si="0"/>
        <v>2578</v>
      </c>
      <c r="Q8" s="152">
        <f t="shared" si="0"/>
        <v>6135</v>
      </c>
    </row>
    <row r="9" spans="1:17" ht="28.5" customHeight="1" thickBot="1">
      <c r="A9" s="157" t="s">
        <v>23</v>
      </c>
      <c r="B9" s="158">
        <f t="shared" ref="B9:Q9" si="2">SUM(B5:B8)</f>
        <v>1999</v>
      </c>
      <c r="C9" s="158">
        <f t="shared" si="2"/>
        <v>19</v>
      </c>
      <c r="D9" s="158">
        <f t="shared" si="2"/>
        <v>0</v>
      </c>
      <c r="E9" s="158">
        <f t="shared" si="2"/>
        <v>0</v>
      </c>
      <c r="F9" s="158">
        <f t="shared" si="2"/>
        <v>5478</v>
      </c>
      <c r="G9" s="158">
        <f t="shared" si="2"/>
        <v>4457</v>
      </c>
      <c r="H9" s="158">
        <f t="shared" si="2"/>
        <v>9935</v>
      </c>
      <c r="I9" s="158">
        <f t="shared" si="2"/>
        <v>0</v>
      </c>
      <c r="J9" s="158">
        <f t="shared" si="2"/>
        <v>0</v>
      </c>
      <c r="K9" s="158">
        <f t="shared" si="2"/>
        <v>0</v>
      </c>
      <c r="L9" s="158">
        <f t="shared" si="2"/>
        <v>10</v>
      </c>
      <c r="M9" s="158">
        <f t="shared" si="2"/>
        <v>10</v>
      </c>
      <c r="N9" s="158">
        <f t="shared" si="2"/>
        <v>20</v>
      </c>
      <c r="O9" s="158">
        <f t="shared" si="2"/>
        <v>5468</v>
      </c>
      <c r="P9" s="158">
        <f t="shared" si="2"/>
        <v>4447</v>
      </c>
      <c r="Q9" s="158">
        <f t="shared" si="2"/>
        <v>9915</v>
      </c>
    </row>
    <row r="10" spans="1:17" ht="15.75" thickTop="1"/>
  </sheetData>
  <mergeCells count="7">
    <mergeCell ref="A1:Q1"/>
    <mergeCell ref="A3:A4"/>
    <mergeCell ref="B3:E3"/>
    <mergeCell ref="F3:H3"/>
    <mergeCell ref="I3:K3"/>
    <mergeCell ref="L3:N3"/>
    <mergeCell ref="O3:Q3"/>
  </mergeCells>
  <printOptions horizontalCentered="1"/>
  <pageMargins left="0.75" right="0.75" top="1" bottom="1" header="1" footer="1"/>
  <pageSetup paperSize="9" scale="90" orientation="landscape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Q13"/>
  <sheetViews>
    <sheetView rightToLeft="1" view="pageBreakPreview" zoomScale="86" zoomScaleSheetLayoutView="86" workbookViewId="0">
      <selection activeCell="A12" sqref="A12:I15"/>
    </sheetView>
  </sheetViews>
  <sheetFormatPr defaultColWidth="9.140625" defaultRowHeight="15.75"/>
  <cols>
    <col min="1" max="1" width="10.28515625" style="125" customWidth="1"/>
    <col min="2" max="5" width="6.85546875" style="125" customWidth="1"/>
    <col min="6" max="6" width="7" style="125" customWidth="1"/>
    <col min="7" max="8" width="7.42578125" style="125" customWidth="1"/>
    <col min="9" max="14" width="7.5703125" style="125" customWidth="1"/>
    <col min="15" max="16" width="8.5703125" style="125" customWidth="1"/>
    <col min="17" max="17" width="15.5703125" style="125" customWidth="1"/>
    <col min="18" max="16384" width="9.140625" style="125"/>
  </cols>
  <sheetData>
    <row r="2" spans="1:17" ht="40.5" customHeight="1">
      <c r="A2" s="928" t="s">
        <v>565</v>
      </c>
      <c r="B2" s="928"/>
      <c r="C2" s="928"/>
      <c r="D2" s="928"/>
      <c r="E2" s="928"/>
      <c r="F2" s="928"/>
      <c r="G2" s="928"/>
      <c r="H2" s="928"/>
      <c r="I2" s="928"/>
      <c r="J2" s="928"/>
      <c r="K2" s="928"/>
      <c r="L2" s="928"/>
      <c r="M2" s="928"/>
      <c r="N2" s="928"/>
      <c r="O2" s="928"/>
      <c r="P2" s="928"/>
      <c r="Q2" s="928"/>
    </row>
    <row r="3" spans="1:17" ht="18.75" thickBot="1">
      <c r="A3" s="738" t="s">
        <v>566</v>
      </c>
      <c r="B3" s="738"/>
      <c r="C3" s="738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s="127" customFormat="1" ht="33.75" customHeight="1" thickTop="1">
      <c r="A4" s="867" t="s">
        <v>24</v>
      </c>
      <c r="B4" s="929" t="s">
        <v>119</v>
      </c>
      <c r="C4" s="929"/>
      <c r="D4" s="929"/>
      <c r="E4" s="929"/>
      <c r="F4" s="853" t="s">
        <v>9</v>
      </c>
      <c r="G4" s="853"/>
      <c r="H4" s="853"/>
      <c r="I4" s="853" t="s">
        <v>120</v>
      </c>
      <c r="J4" s="853"/>
      <c r="K4" s="853"/>
      <c r="L4" s="853" t="s">
        <v>121</v>
      </c>
      <c r="M4" s="853"/>
      <c r="N4" s="853"/>
      <c r="O4" s="853" t="s">
        <v>122</v>
      </c>
      <c r="P4" s="853"/>
      <c r="Q4" s="853"/>
    </row>
    <row r="5" spans="1:17" s="127" customFormat="1" ht="48" customHeight="1" thickBot="1">
      <c r="A5" s="868"/>
      <c r="B5" s="461" t="s">
        <v>123</v>
      </c>
      <c r="C5" s="462" t="s">
        <v>124</v>
      </c>
      <c r="D5" s="462" t="s">
        <v>125</v>
      </c>
      <c r="E5" s="462" t="s">
        <v>126</v>
      </c>
      <c r="F5" s="288" t="s">
        <v>16</v>
      </c>
      <c r="G5" s="288" t="s">
        <v>17</v>
      </c>
      <c r="H5" s="288" t="s">
        <v>18</v>
      </c>
      <c r="I5" s="288" t="s">
        <v>16</v>
      </c>
      <c r="J5" s="288" t="s">
        <v>17</v>
      </c>
      <c r="K5" s="288" t="s">
        <v>18</v>
      </c>
      <c r="L5" s="288" t="s">
        <v>16</v>
      </c>
      <c r="M5" s="288" t="s">
        <v>17</v>
      </c>
      <c r="N5" s="288" t="s">
        <v>18</v>
      </c>
      <c r="O5" s="288" t="s">
        <v>16</v>
      </c>
      <c r="P5" s="288" t="s">
        <v>17</v>
      </c>
      <c r="Q5" s="288" t="s">
        <v>18</v>
      </c>
    </row>
    <row r="6" spans="1:17" ht="42.75" customHeight="1">
      <c r="A6" s="506" t="s">
        <v>32</v>
      </c>
      <c r="B6" s="150">
        <v>42</v>
      </c>
      <c r="C6" s="150">
        <v>0</v>
      </c>
      <c r="D6" s="150">
        <v>0</v>
      </c>
      <c r="E6" s="150">
        <v>0</v>
      </c>
      <c r="F6" s="150">
        <v>62</v>
      </c>
      <c r="G6" s="150">
        <v>18</v>
      </c>
      <c r="H6" s="150">
        <v>80</v>
      </c>
      <c r="I6" s="150">
        <v>0</v>
      </c>
      <c r="J6" s="150">
        <v>0</v>
      </c>
      <c r="K6" s="150">
        <v>0</v>
      </c>
      <c r="L6" s="150">
        <v>2</v>
      </c>
      <c r="M6" s="150">
        <v>0</v>
      </c>
      <c r="N6" s="150">
        <v>2</v>
      </c>
      <c r="O6" s="150">
        <f>SUM(F6-I6-L6)</f>
        <v>60</v>
      </c>
      <c r="P6" s="150">
        <f>SUM(G6-J6-M6)</f>
        <v>18</v>
      </c>
      <c r="Q6" s="150">
        <f>SUM(H6-K6-N6)</f>
        <v>78</v>
      </c>
    </row>
    <row r="7" spans="1:17" ht="42.75" customHeight="1">
      <c r="A7" s="396" t="s">
        <v>37</v>
      </c>
      <c r="B7" s="152">
        <v>94</v>
      </c>
      <c r="C7" s="152">
        <v>1</v>
      </c>
      <c r="D7" s="152">
        <v>4</v>
      </c>
      <c r="E7" s="152">
        <v>0</v>
      </c>
      <c r="F7" s="152">
        <v>719</v>
      </c>
      <c r="G7" s="152">
        <v>819</v>
      </c>
      <c r="H7" s="150">
        <v>1538</v>
      </c>
      <c r="I7" s="152">
        <v>0</v>
      </c>
      <c r="J7" s="152">
        <v>0</v>
      </c>
      <c r="K7" s="150">
        <v>0</v>
      </c>
      <c r="L7" s="152">
        <v>0</v>
      </c>
      <c r="M7" s="152">
        <v>0</v>
      </c>
      <c r="N7" s="150">
        <v>0</v>
      </c>
      <c r="O7" s="152">
        <v>719</v>
      </c>
      <c r="P7" s="152">
        <f t="shared" ref="P7:Q10" si="0">SUM(G7-J7-M7)</f>
        <v>819</v>
      </c>
      <c r="Q7" s="152">
        <f t="shared" si="0"/>
        <v>1538</v>
      </c>
    </row>
    <row r="8" spans="1:17" ht="42.75" customHeight="1">
      <c r="A8" s="396" t="s">
        <v>34</v>
      </c>
      <c r="B8" s="152">
        <v>33</v>
      </c>
      <c r="C8" s="152">
        <v>727</v>
      </c>
      <c r="D8" s="152">
        <v>178</v>
      </c>
      <c r="E8" s="152">
        <v>0</v>
      </c>
      <c r="F8" s="152">
        <v>1251</v>
      </c>
      <c r="G8" s="152">
        <v>1099</v>
      </c>
      <c r="H8" s="150">
        <v>2350</v>
      </c>
      <c r="I8" s="152">
        <v>0</v>
      </c>
      <c r="J8" s="152">
        <v>0</v>
      </c>
      <c r="K8" s="150">
        <v>0</v>
      </c>
      <c r="L8" s="152">
        <v>0</v>
      </c>
      <c r="M8" s="152">
        <v>0</v>
      </c>
      <c r="N8" s="150">
        <v>0</v>
      </c>
      <c r="O8" s="152">
        <f t="shared" ref="O8:Q11" si="1">SUM(F8-I8-L8)</f>
        <v>1251</v>
      </c>
      <c r="P8" s="152">
        <f t="shared" si="0"/>
        <v>1099</v>
      </c>
      <c r="Q8" s="152">
        <f t="shared" si="0"/>
        <v>2350</v>
      </c>
    </row>
    <row r="9" spans="1:17" ht="42.75" customHeight="1">
      <c r="A9" s="396" t="s">
        <v>366</v>
      </c>
      <c r="B9" s="152">
        <v>0</v>
      </c>
      <c r="C9" s="152">
        <v>40</v>
      </c>
      <c r="D9" s="152">
        <v>0</v>
      </c>
      <c r="E9" s="152">
        <v>0</v>
      </c>
      <c r="F9" s="152">
        <v>202</v>
      </c>
      <c r="G9" s="152">
        <v>68</v>
      </c>
      <c r="H9" s="150">
        <v>270</v>
      </c>
      <c r="I9" s="152">
        <v>0</v>
      </c>
      <c r="J9" s="152">
        <v>0</v>
      </c>
      <c r="K9" s="150">
        <v>0</v>
      </c>
      <c r="L9" s="152">
        <v>0</v>
      </c>
      <c r="M9" s="152">
        <v>0</v>
      </c>
      <c r="N9" s="150">
        <v>0</v>
      </c>
      <c r="O9" s="152">
        <f t="shared" si="1"/>
        <v>202</v>
      </c>
      <c r="P9" s="152">
        <f t="shared" si="0"/>
        <v>68</v>
      </c>
      <c r="Q9" s="152">
        <f t="shared" si="0"/>
        <v>270</v>
      </c>
    </row>
    <row r="10" spans="1:17" ht="42.75" customHeight="1">
      <c r="A10" s="503" t="s">
        <v>41</v>
      </c>
      <c r="B10" s="154">
        <v>38</v>
      </c>
      <c r="C10" s="154">
        <v>41</v>
      </c>
      <c r="D10" s="154">
        <v>4</v>
      </c>
      <c r="E10" s="154">
        <v>0</v>
      </c>
      <c r="F10" s="154">
        <v>346</v>
      </c>
      <c r="G10" s="154">
        <v>251</v>
      </c>
      <c r="H10" s="150">
        <v>597</v>
      </c>
      <c r="I10" s="154">
        <v>1</v>
      </c>
      <c r="J10" s="154">
        <v>0</v>
      </c>
      <c r="K10" s="150">
        <v>1</v>
      </c>
      <c r="L10" s="154">
        <v>2</v>
      </c>
      <c r="M10" s="154">
        <v>2</v>
      </c>
      <c r="N10" s="150">
        <v>4</v>
      </c>
      <c r="O10" s="152">
        <f t="shared" si="1"/>
        <v>343</v>
      </c>
      <c r="P10" s="152">
        <f t="shared" si="0"/>
        <v>249</v>
      </c>
      <c r="Q10" s="152">
        <f t="shared" si="0"/>
        <v>592</v>
      </c>
    </row>
    <row r="11" spans="1:17" ht="42.75" customHeight="1" thickBot="1">
      <c r="A11" s="503" t="s">
        <v>26</v>
      </c>
      <c r="B11" s="154">
        <v>30</v>
      </c>
      <c r="C11" s="154">
        <v>103</v>
      </c>
      <c r="D11" s="154">
        <v>0</v>
      </c>
      <c r="E11" s="154">
        <v>0</v>
      </c>
      <c r="F11" s="154">
        <v>709</v>
      </c>
      <c r="G11" s="154">
        <v>458</v>
      </c>
      <c r="H11" s="150">
        <v>1167</v>
      </c>
      <c r="I11" s="154">
        <v>43</v>
      </c>
      <c r="J11" s="154">
        <v>11</v>
      </c>
      <c r="K11" s="150">
        <v>54</v>
      </c>
      <c r="L11" s="154">
        <v>111</v>
      </c>
      <c r="M11" s="154">
        <v>28</v>
      </c>
      <c r="N11" s="150">
        <v>139</v>
      </c>
      <c r="O11" s="154">
        <f t="shared" si="1"/>
        <v>555</v>
      </c>
      <c r="P11" s="154">
        <f t="shared" si="1"/>
        <v>419</v>
      </c>
      <c r="Q11" s="154">
        <f t="shared" si="1"/>
        <v>974</v>
      </c>
    </row>
    <row r="12" spans="1:17" ht="42.75" customHeight="1" thickBot="1">
      <c r="A12" s="399" t="s">
        <v>23</v>
      </c>
      <c r="B12" s="158">
        <f t="shared" ref="B12:Q12" si="2">SUM(B6:B11)</f>
        <v>237</v>
      </c>
      <c r="C12" s="158">
        <f t="shared" si="2"/>
        <v>912</v>
      </c>
      <c r="D12" s="158">
        <f t="shared" si="2"/>
        <v>186</v>
      </c>
      <c r="E12" s="158">
        <f t="shared" si="2"/>
        <v>0</v>
      </c>
      <c r="F12" s="158">
        <f t="shared" si="2"/>
        <v>3289</v>
      </c>
      <c r="G12" s="158">
        <f t="shared" si="2"/>
        <v>2713</v>
      </c>
      <c r="H12" s="158">
        <f t="shared" si="2"/>
        <v>6002</v>
      </c>
      <c r="I12" s="158">
        <f t="shared" si="2"/>
        <v>44</v>
      </c>
      <c r="J12" s="158">
        <f t="shared" si="2"/>
        <v>11</v>
      </c>
      <c r="K12" s="158">
        <f t="shared" si="2"/>
        <v>55</v>
      </c>
      <c r="L12" s="158">
        <f t="shared" si="2"/>
        <v>115</v>
      </c>
      <c r="M12" s="158">
        <f t="shared" si="2"/>
        <v>30</v>
      </c>
      <c r="N12" s="158">
        <f t="shared" si="2"/>
        <v>145</v>
      </c>
      <c r="O12" s="158">
        <f t="shared" si="2"/>
        <v>3130</v>
      </c>
      <c r="P12" s="158">
        <f t="shared" si="2"/>
        <v>2672</v>
      </c>
      <c r="Q12" s="158">
        <f t="shared" si="2"/>
        <v>5802</v>
      </c>
    </row>
    <row r="13" spans="1:17" ht="16.5" thickTop="1"/>
  </sheetData>
  <mergeCells count="8">
    <mergeCell ref="A2:Q2"/>
    <mergeCell ref="A3:C3"/>
    <mergeCell ref="A4:A5"/>
    <mergeCell ref="B4:E4"/>
    <mergeCell ref="F4:H4"/>
    <mergeCell ref="I4:K4"/>
    <mergeCell ref="L4:N4"/>
    <mergeCell ref="O4:Q4"/>
  </mergeCells>
  <printOptions horizontalCentered="1"/>
  <pageMargins left="0.75" right="0.75" top="1" bottom="1" header="1" footer="1"/>
  <pageSetup paperSize="9" scale="90" orientation="landscape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15"/>
  <sheetViews>
    <sheetView rightToLeft="1" view="pageBreakPreview" zoomScale="95" zoomScaleSheetLayoutView="95" workbookViewId="0">
      <selection activeCell="A12" sqref="A12:I15"/>
    </sheetView>
  </sheetViews>
  <sheetFormatPr defaultColWidth="9.140625" defaultRowHeight="15"/>
  <cols>
    <col min="1" max="1" width="14.7109375" style="147" customWidth="1"/>
    <col min="2" max="5" width="7.28515625" style="147" customWidth="1"/>
    <col min="6" max="7" width="8.140625" style="147" customWidth="1"/>
    <col min="8" max="8" width="7.85546875" style="147" customWidth="1"/>
    <col min="9" max="10" width="5.42578125" style="147" customWidth="1"/>
    <col min="11" max="11" width="6.140625" style="147" customWidth="1"/>
    <col min="12" max="12" width="7" style="147" customWidth="1"/>
    <col min="13" max="13" width="5.42578125" style="147" customWidth="1"/>
    <col min="14" max="14" width="6.7109375" style="147" customWidth="1"/>
    <col min="15" max="17" width="7.42578125" style="147" customWidth="1"/>
    <col min="18" max="16384" width="9.140625" style="147"/>
  </cols>
  <sheetData>
    <row r="1" spans="1:20" s="305" customFormat="1"/>
    <row r="2" spans="1:20" s="305" customFormat="1" ht="25.5" customHeight="1">
      <c r="A2" s="992" t="s">
        <v>567</v>
      </c>
      <c r="B2" s="992"/>
      <c r="C2" s="992"/>
      <c r="D2" s="992"/>
      <c r="E2" s="992"/>
      <c r="F2" s="992"/>
      <c r="G2" s="992"/>
      <c r="H2" s="992"/>
      <c r="I2" s="992"/>
      <c r="J2" s="992"/>
      <c r="K2" s="992"/>
      <c r="L2" s="992"/>
      <c r="M2" s="992"/>
      <c r="N2" s="992"/>
      <c r="O2" s="992"/>
      <c r="P2" s="992"/>
      <c r="Q2" s="992"/>
    </row>
    <row r="3" spans="1:20" s="305" customFormat="1" ht="16.5" thickBot="1">
      <c r="A3" s="145" t="s">
        <v>568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</row>
    <row r="4" spans="1:20" s="305" customFormat="1" ht="23.25" customHeight="1" thickTop="1">
      <c r="A4" s="993" t="s">
        <v>362</v>
      </c>
      <c r="B4" s="929" t="s">
        <v>119</v>
      </c>
      <c r="C4" s="929"/>
      <c r="D4" s="929"/>
      <c r="E4" s="929"/>
      <c r="F4" s="853" t="s">
        <v>9</v>
      </c>
      <c r="G4" s="853"/>
      <c r="H4" s="853"/>
      <c r="I4" s="853" t="s">
        <v>120</v>
      </c>
      <c r="J4" s="853"/>
      <c r="K4" s="853"/>
      <c r="L4" s="853" t="s">
        <v>121</v>
      </c>
      <c r="M4" s="853"/>
      <c r="N4" s="853"/>
      <c r="O4" s="853" t="s">
        <v>122</v>
      </c>
      <c r="P4" s="853"/>
      <c r="Q4" s="853"/>
    </row>
    <row r="5" spans="1:20" s="305" customFormat="1" ht="48" thickBot="1">
      <c r="A5" s="994"/>
      <c r="B5" s="461" t="s">
        <v>123</v>
      </c>
      <c r="C5" s="462" t="s">
        <v>124</v>
      </c>
      <c r="D5" s="462" t="s">
        <v>125</v>
      </c>
      <c r="E5" s="462" t="s">
        <v>126</v>
      </c>
      <c r="F5" s="288" t="s">
        <v>16</v>
      </c>
      <c r="G5" s="288" t="s">
        <v>17</v>
      </c>
      <c r="H5" s="288" t="s">
        <v>18</v>
      </c>
      <c r="I5" s="288" t="s">
        <v>16</v>
      </c>
      <c r="J5" s="288" t="s">
        <v>17</v>
      </c>
      <c r="K5" s="288" t="s">
        <v>18</v>
      </c>
      <c r="L5" s="288" t="s">
        <v>16</v>
      </c>
      <c r="M5" s="288" t="s">
        <v>17</v>
      </c>
      <c r="N5" s="288" t="s">
        <v>18</v>
      </c>
      <c r="O5" s="288" t="s">
        <v>16</v>
      </c>
      <c r="P5" s="288" t="s">
        <v>17</v>
      </c>
      <c r="Q5" s="288" t="s">
        <v>18</v>
      </c>
    </row>
    <row r="6" spans="1:20" ht="23.25" customHeight="1">
      <c r="A6" s="608" t="s">
        <v>138</v>
      </c>
      <c r="B6" s="609">
        <v>0</v>
      </c>
      <c r="C6" s="609">
        <v>6</v>
      </c>
      <c r="D6" s="609">
        <v>0</v>
      </c>
      <c r="E6" s="609">
        <v>0</v>
      </c>
      <c r="F6" s="609">
        <v>30</v>
      </c>
      <c r="G6" s="609">
        <v>20</v>
      </c>
      <c r="H6" s="609">
        <v>50</v>
      </c>
      <c r="I6" s="609">
        <v>0</v>
      </c>
      <c r="J6" s="609">
        <v>0</v>
      </c>
      <c r="K6" s="609">
        <v>0</v>
      </c>
      <c r="L6" s="609">
        <v>0</v>
      </c>
      <c r="M6" s="609">
        <v>0</v>
      </c>
      <c r="N6" s="609">
        <v>0</v>
      </c>
      <c r="O6" s="609">
        <v>30</v>
      </c>
      <c r="P6" s="609">
        <v>20</v>
      </c>
      <c r="Q6" s="609">
        <v>50</v>
      </c>
    </row>
    <row r="7" spans="1:20" ht="23.25" customHeight="1">
      <c r="A7" s="610" t="s">
        <v>388</v>
      </c>
      <c r="B7" s="517">
        <v>33</v>
      </c>
      <c r="C7" s="517">
        <v>5</v>
      </c>
      <c r="D7" s="517">
        <v>0</v>
      </c>
      <c r="E7" s="517">
        <v>0</v>
      </c>
      <c r="F7" s="517">
        <v>437</v>
      </c>
      <c r="G7" s="517">
        <v>149</v>
      </c>
      <c r="H7" s="609">
        <v>586</v>
      </c>
      <c r="I7" s="517">
        <v>0</v>
      </c>
      <c r="J7" s="517">
        <v>0</v>
      </c>
      <c r="K7" s="609">
        <v>0</v>
      </c>
      <c r="L7" s="517">
        <v>0</v>
      </c>
      <c r="M7" s="517">
        <v>0</v>
      </c>
      <c r="N7" s="609">
        <v>0</v>
      </c>
      <c r="O7" s="517">
        <v>437</v>
      </c>
      <c r="P7" s="517">
        <v>149</v>
      </c>
      <c r="Q7" s="517">
        <v>586</v>
      </c>
    </row>
    <row r="8" spans="1:20" ht="23.25" customHeight="1">
      <c r="A8" s="610" t="s">
        <v>141</v>
      </c>
      <c r="B8" s="517">
        <v>5</v>
      </c>
      <c r="C8" s="517">
        <v>0</v>
      </c>
      <c r="D8" s="517">
        <v>0</v>
      </c>
      <c r="E8" s="517">
        <v>0</v>
      </c>
      <c r="F8" s="517">
        <v>26</v>
      </c>
      <c r="G8" s="517">
        <v>26</v>
      </c>
      <c r="H8" s="609">
        <v>52</v>
      </c>
      <c r="I8" s="517">
        <v>0</v>
      </c>
      <c r="J8" s="517">
        <v>0</v>
      </c>
      <c r="K8" s="609">
        <v>0</v>
      </c>
      <c r="L8" s="517">
        <v>0</v>
      </c>
      <c r="M8" s="517">
        <v>0</v>
      </c>
      <c r="N8" s="609">
        <v>0</v>
      </c>
      <c r="O8" s="517">
        <v>26</v>
      </c>
      <c r="P8" s="517">
        <v>26</v>
      </c>
      <c r="Q8" s="517">
        <v>52</v>
      </c>
      <c r="R8" s="611"/>
      <c r="S8" s="611"/>
      <c r="T8" s="611"/>
    </row>
    <row r="9" spans="1:20" s="612" customFormat="1" ht="23.25" customHeight="1">
      <c r="A9" s="610" t="s">
        <v>143</v>
      </c>
      <c r="B9" s="517">
        <v>1</v>
      </c>
      <c r="C9" s="517">
        <v>3</v>
      </c>
      <c r="D9" s="517">
        <v>1</v>
      </c>
      <c r="E9" s="517">
        <v>0</v>
      </c>
      <c r="F9" s="517">
        <v>27</v>
      </c>
      <c r="G9" s="517">
        <v>11</v>
      </c>
      <c r="H9" s="609">
        <v>38</v>
      </c>
      <c r="I9" s="517">
        <v>0</v>
      </c>
      <c r="J9" s="517">
        <v>0</v>
      </c>
      <c r="K9" s="609">
        <v>0</v>
      </c>
      <c r="L9" s="517">
        <v>0</v>
      </c>
      <c r="M9" s="517">
        <v>0</v>
      </c>
      <c r="N9" s="609">
        <v>0</v>
      </c>
      <c r="O9" s="517">
        <v>27</v>
      </c>
      <c r="P9" s="517">
        <v>11</v>
      </c>
      <c r="Q9" s="517">
        <v>38</v>
      </c>
    </row>
    <row r="10" spans="1:20" ht="23.25" customHeight="1">
      <c r="A10" s="610" t="s">
        <v>140</v>
      </c>
      <c r="B10" s="517">
        <v>56</v>
      </c>
      <c r="C10" s="517">
        <v>844</v>
      </c>
      <c r="D10" s="517">
        <v>181</v>
      </c>
      <c r="E10" s="517">
        <v>0</v>
      </c>
      <c r="F10" s="517">
        <v>2080</v>
      </c>
      <c r="G10" s="517">
        <v>1787</v>
      </c>
      <c r="H10" s="609">
        <v>3867</v>
      </c>
      <c r="I10" s="517">
        <v>43</v>
      </c>
      <c r="J10" s="517">
        <v>11</v>
      </c>
      <c r="K10" s="609">
        <v>54</v>
      </c>
      <c r="L10" s="517">
        <v>111</v>
      </c>
      <c r="M10" s="517">
        <v>29</v>
      </c>
      <c r="N10" s="609">
        <v>140</v>
      </c>
      <c r="O10" s="517">
        <v>1926</v>
      </c>
      <c r="P10" s="517">
        <v>1747</v>
      </c>
      <c r="Q10" s="517">
        <v>3673</v>
      </c>
    </row>
    <row r="11" spans="1:20" ht="23.25" customHeight="1">
      <c r="A11" s="610" t="s">
        <v>147</v>
      </c>
      <c r="B11" s="517">
        <v>3</v>
      </c>
      <c r="C11" s="517">
        <v>0</v>
      </c>
      <c r="D11" s="517">
        <v>0</v>
      </c>
      <c r="E11" s="517">
        <v>0</v>
      </c>
      <c r="F11" s="517">
        <v>30</v>
      </c>
      <c r="G11" s="517">
        <v>25</v>
      </c>
      <c r="H11" s="609">
        <v>55</v>
      </c>
      <c r="I11" s="517">
        <v>0</v>
      </c>
      <c r="J11" s="517">
        <v>0</v>
      </c>
      <c r="K11" s="609">
        <v>0</v>
      </c>
      <c r="L11" s="517">
        <v>0</v>
      </c>
      <c r="M11" s="517">
        <v>0</v>
      </c>
      <c r="N11" s="609">
        <v>0</v>
      </c>
      <c r="O11" s="517">
        <v>30</v>
      </c>
      <c r="P11" s="517">
        <v>25</v>
      </c>
      <c r="Q11" s="517">
        <v>55</v>
      </c>
    </row>
    <row r="12" spans="1:20" ht="23.25" customHeight="1">
      <c r="A12" s="610" t="s">
        <v>149</v>
      </c>
      <c r="B12" s="517">
        <v>103</v>
      </c>
      <c r="C12" s="517">
        <v>50</v>
      </c>
      <c r="D12" s="517">
        <v>0</v>
      </c>
      <c r="E12" s="517">
        <v>0</v>
      </c>
      <c r="F12" s="517">
        <v>533</v>
      </c>
      <c r="G12" s="517">
        <v>601</v>
      </c>
      <c r="H12" s="609">
        <v>1134</v>
      </c>
      <c r="I12" s="517">
        <v>1</v>
      </c>
      <c r="J12" s="517">
        <v>0</v>
      </c>
      <c r="K12" s="609">
        <v>1</v>
      </c>
      <c r="L12" s="517">
        <v>4</v>
      </c>
      <c r="M12" s="517">
        <v>1</v>
      </c>
      <c r="N12" s="517">
        <v>5</v>
      </c>
      <c r="O12" s="517">
        <v>528</v>
      </c>
      <c r="P12" s="517">
        <v>600</v>
      </c>
      <c r="Q12" s="517">
        <v>1128</v>
      </c>
    </row>
    <row r="13" spans="1:20" ht="23.25" customHeight="1" thickBot="1">
      <c r="A13" s="613" t="s">
        <v>150</v>
      </c>
      <c r="B13" s="614">
        <v>36</v>
      </c>
      <c r="C13" s="614">
        <v>4</v>
      </c>
      <c r="D13" s="614">
        <v>4</v>
      </c>
      <c r="E13" s="614">
        <v>0</v>
      </c>
      <c r="F13" s="614">
        <v>126</v>
      </c>
      <c r="G13" s="614">
        <v>94</v>
      </c>
      <c r="H13" s="609">
        <v>220</v>
      </c>
      <c r="I13" s="517">
        <v>0</v>
      </c>
      <c r="J13" s="517">
        <v>0</v>
      </c>
      <c r="K13" s="609">
        <v>0</v>
      </c>
      <c r="L13" s="517">
        <v>0</v>
      </c>
      <c r="M13" s="517">
        <v>0</v>
      </c>
      <c r="N13" s="517">
        <v>0</v>
      </c>
      <c r="O13" s="614">
        <v>126</v>
      </c>
      <c r="P13" s="614">
        <v>94</v>
      </c>
      <c r="Q13" s="614">
        <v>220</v>
      </c>
    </row>
    <row r="14" spans="1:20" ht="20.25" customHeight="1" thickBot="1">
      <c r="A14" s="615" t="s">
        <v>23</v>
      </c>
      <c r="B14" s="616">
        <f t="shared" ref="B14:Q14" si="0">SUM(B6:B13)</f>
        <v>237</v>
      </c>
      <c r="C14" s="616">
        <f t="shared" si="0"/>
        <v>912</v>
      </c>
      <c r="D14" s="616">
        <f t="shared" si="0"/>
        <v>186</v>
      </c>
      <c r="E14" s="616">
        <f t="shared" si="0"/>
        <v>0</v>
      </c>
      <c r="F14" s="616">
        <f t="shared" si="0"/>
        <v>3289</v>
      </c>
      <c r="G14" s="616">
        <f t="shared" si="0"/>
        <v>2713</v>
      </c>
      <c r="H14" s="616">
        <f t="shared" si="0"/>
        <v>6002</v>
      </c>
      <c r="I14" s="616">
        <f t="shared" si="0"/>
        <v>44</v>
      </c>
      <c r="J14" s="616">
        <f t="shared" si="0"/>
        <v>11</v>
      </c>
      <c r="K14" s="616">
        <f t="shared" si="0"/>
        <v>55</v>
      </c>
      <c r="L14" s="616">
        <f t="shared" si="0"/>
        <v>115</v>
      </c>
      <c r="M14" s="616">
        <f t="shared" si="0"/>
        <v>30</v>
      </c>
      <c r="N14" s="616">
        <f t="shared" si="0"/>
        <v>145</v>
      </c>
      <c r="O14" s="616">
        <f t="shared" si="0"/>
        <v>3130</v>
      </c>
      <c r="P14" s="616">
        <f t="shared" si="0"/>
        <v>2672</v>
      </c>
      <c r="Q14" s="616">
        <f t="shared" si="0"/>
        <v>5802</v>
      </c>
    </row>
    <row r="15" spans="1:20" ht="15.75" thickTop="1"/>
  </sheetData>
  <mergeCells count="7">
    <mergeCell ref="A2:Q2"/>
    <mergeCell ref="A4:A5"/>
    <mergeCell ref="B4:E4"/>
    <mergeCell ref="F4:H4"/>
    <mergeCell ref="I4:K4"/>
    <mergeCell ref="L4:N4"/>
    <mergeCell ref="O4:Q4"/>
  </mergeCells>
  <printOptions horizontalCentered="1"/>
  <pageMargins left="0.75" right="0.75" top="1" bottom="1" header="1" footer="1"/>
  <pageSetup paperSize="9" scale="90" orientation="landscape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P20"/>
  <sheetViews>
    <sheetView rightToLeft="1" view="pageBreakPreview" zoomScaleSheetLayoutView="100" workbookViewId="0">
      <selection activeCell="A12" sqref="A12:I15"/>
    </sheetView>
  </sheetViews>
  <sheetFormatPr defaultColWidth="9.140625" defaultRowHeight="15"/>
  <cols>
    <col min="1" max="1" width="10.5703125" style="147" customWidth="1"/>
    <col min="2" max="16" width="7.7109375" style="147" customWidth="1"/>
    <col min="17" max="16384" width="9.140625" style="147"/>
  </cols>
  <sheetData>
    <row r="1" spans="1:16" s="329" customFormat="1" ht="35.25" customHeight="1">
      <c r="A1" s="928" t="s">
        <v>569</v>
      </c>
      <c r="B1" s="928"/>
      <c r="C1" s="928"/>
      <c r="D1" s="928"/>
      <c r="E1" s="928"/>
      <c r="F1" s="928"/>
      <c r="G1" s="928"/>
      <c r="H1" s="928"/>
      <c r="I1" s="928"/>
      <c r="J1" s="928"/>
      <c r="K1" s="928"/>
      <c r="L1" s="928"/>
      <c r="M1" s="928"/>
      <c r="N1" s="928"/>
      <c r="O1" s="928"/>
      <c r="P1" s="928"/>
    </row>
    <row r="2" spans="1:16" s="329" customFormat="1" ht="33.75" customHeight="1" thickBot="1">
      <c r="A2" s="946" t="s">
        <v>570</v>
      </c>
      <c r="B2" s="946"/>
      <c r="C2" s="565"/>
      <c r="D2" s="56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</row>
    <row r="3" spans="1:16" s="329" customFormat="1" ht="33.75" customHeight="1" thickTop="1">
      <c r="A3" s="995" t="s">
        <v>24</v>
      </c>
      <c r="B3" s="863" t="s">
        <v>186</v>
      </c>
      <c r="C3" s="863"/>
      <c r="D3" s="863" t="s">
        <v>187</v>
      </c>
      <c r="E3" s="863"/>
      <c r="F3" s="863" t="s">
        <v>188</v>
      </c>
      <c r="G3" s="863"/>
      <c r="H3" s="863" t="s">
        <v>189</v>
      </c>
      <c r="I3" s="863"/>
      <c r="J3" s="863" t="s">
        <v>190</v>
      </c>
      <c r="K3" s="863"/>
      <c r="L3" s="863" t="s">
        <v>150</v>
      </c>
      <c r="M3" s="863"/>
      <c r="N3" s="863" t="s">
        <v>23</v>
      </c>
      <c r="O3" s="863"/>
      <c r="P3" s="863"/>
    </row>
    <row r="4" spans="1:16" s="329" customFormat="1" ht="33.75" customHeight="1" thickBot="1">
      <c r="A4" s="927"/>
      <c r="B4" s="380" t="s">
        <v>181</v>
      </c>
      <c r="C4" s="380" t="s">
        <v>313</v>
      </c>
      <c r="D4" s="380" t="s">
        <v>181</v>
      </c>
      <c r="E4" s="380" t="s">
        <v>313</v>
      </c>
      <c r="F4" s="380" t="s">
        <v>181</v>
      </c>
      <c r="G4" s="380" t="s">
        <v>313</v>
      </c>
      <c r="H4" s="380" t="s">
        <v>181</v>
      </c>
      <c r="I4" s="380" t="s">
        <v>313</v>
      </c>
      <c r="J4" s="380" t="s">
        <v>181</v>
      </c>
      <c r="K4" s="380" t="s">
        <v>313</v>
      </c>
      <c r="L4" s="380" t="s">
        <v>181</v>
      </c>
      <c r="M4" s="380" t="s">
        <v>313</v>
      </c>
      <c r="N4" s="380" t="s">
        <v>181</v>
      </c>
      <c r="O4" s="380" t="s">
        <v>313</v>
      </c>
      <c r="P4" s="380" t="s">
        <v>2</v>
      </c>
    </row>
    <row r="5" spans="1:16" s="329" customFormat="1" ht="33.75" customHeight="1">
      <c r="A5" s="337" t="s">
        <v>385</v>
      </c>
      <c r="B5" s="299">
        <v>0</v>
      </c>
      <c r="C5" s="299">
        <v>1</v>
      </c>
      <c r="D5" s="299">
        <v>1</v>
      </c>
      <c r="E5" s="299">
        <v>0</v>
      </c>
      <c r="F5" s="299">
        <v>1</v>
      </c>
      <c r="G5" s="299">
        <v>0</v>
      </c>
      <c r="H5" s="299">
        <v>0</v>
      </c>
      <c r="I5" s="299">
        <v>0</v>
      </c>
      <c r="J5" s="299">
        <v>0</v>
      </c>
      <c r="K5" s="299">
        <v>0</v>
      </c>
      <c r="L5" s="299">
        <v>0</v>
      </c>
      <c r="M5" s="299">
        <v>0</v>
      </c>
      <c r="N5" s="299">
        <f>B5+D5+F5+H5+J5+L5</f>
        <v>2</v>
      </c>
      <c r="O5" s="299">
        <f>C5+E5+G5+I5+K5++M5</f>
        <v>1</v>
      </c>
      <c r="P5" s="299">
        <f>O5+N5</f>
        <v>3</v>
      </c>
    </row>
    <row r="6" spans="1:16" ht="33.75" customHeight="1">
      <c r="A6" s="339" t="s">
        <v>37</v>
      </c>
      <c r="B6" s="295">
        <v>0</v>
      </c>
      <c r="C6" s="295">
        <v>0</v>
      </c>
      <c r="D6" s="295">
        <v>11</v>
      </c>
      <c r="E6" s="295">
        <v>13</v>
      </c>
      <c r="F6" s="295">
        <v>0</v>
      </c>
      <c r="G6" s="295">
        <v>0</v>
      </c>
      <c r="H6" s="295">
        <v>11</v>
      </c>
      <c r="I6" s="295">
        <v>2</v>
      </c>
      <c r="J6" s="295">
        <v>8</v>
      </c>
      <c r="K6" s="295">
        <v>7</v>
      </c>
      <c r="L6" s="295">
        <v>0</v>
      </c>
      <c r="M6" s="295">
        <v>0</v>
      </c>
      <c r="N6" s="295">
        <f t="shared" ref="N6:O10" si="0">SUM(B6,D6,F6,H6,J6,L6)</f>
        <v>30</v>
      </c>
      <c r="O6" s="295">
        <f t="shared" si="0"/>
        <v>22</v>
      </c>
      <c r="P6" s="295">
        <f>SUM(N6:O6)</f>
        <v>52</v>
      </c>
    </row>
    <row r="7" spans="1:16" ht="33.75" customHeight="1">
      <c r="A7" s="339" t="s">
        <v>34</v>
      </c>
      <c r="B7" s="295">
        <v>0</v>
      </c>
      <c r="C7" s="295">
        <v>0</v>
      </c>
      <c r="D7" s="295">
        <v>32</v>
      </c>
      <c r="E7" s="295">
        <v>16</v>
      </c>
      <c r="F7" s="295">
        <v>0</v>
      </c>
      <c r="G7" s="295">
        <v>0</v>
      </c>
      <c r="H7" s="295">
        <v>6</v>
      </c>
      <c r="I7" s="295">
        <v>2</v>
      </c>
      <c r="J7" s="295">
        <v>0</v>
      </c>
      <c r="K7" s="295">
        <v>0</v>
      </c>
      <c r="L7" s="295">
        <v>0</v>
      </c>
      <c r="M7" s="295">
        <v>0</v>
      </c>
      <c r="N7" s="295">
        <f t="shared" si="0"/>
        <v>38</v>
      </c>
      <c r="O7" s="295">
        <f t="shared" si="0"/>
        <v>18</v>
      </c>
      <c r="P7" s="295">
        <f>SUM(N7:O7)</f>
        <v>56</v>
      </c>
    </row>
    <row r="8" spans="1:16" ht="33.75" customHeight="1">
      <c r="A8" s="339" t="s">
        <v>267</v>
      </c>
      <c r="B8" s="295">
        <v>1</v>
      </c>
      <c r="C8" s="295">
        <v>2</v>
      </c>
      <c r="D8" s="295">
        <v>0</v>
      </c>
      <c r="E8" s="295">
        <v>3</v>
      </c>
      <c r="F8" s="295">
        <v>3</v>
      </c>
      <c r="G8" s="295">
        <v>0</v>
      </c>
      <c r="H8" s="295">
        <v>0</v>
      </c>
      <c r="I8" s="295">
        <v>1</v>
      </c>
      <c r="J8" s="295">
        <v>0</v>
      </c>
      <c r="K8" s="295">
        <v>0</v>
      </c>
      <c r="L8" s="295">
        <v>0</v>
      </c>
      <c r="M8" s="295">
        <v>0</v>
      </c>
      <c r="N8" s="295">
        <f t="shared" si="0"/>
        <v>4</v>
      </c>
      <c r="O8" s="295">
        <f t="shared" si="0"/>
        <v>6</v>
      </c>
      <c r="P8" s="295">
        <f>SUM(N8:O8)</f>
        <v>10</v>
      </c>
    </row>
    <row r="9" spans="1:16" ht="33.75" customHeight="1">
      <c r="A9" s="339" t="s">
        <v>43</v>
      </c>
      <c r="B9" s="295">
        <v>0</v>
      </c>
      <c r="C9" s="295">
        <v>0</v>
      </c>
      <c r="D9" s="295">
        <v>5</v>
      </c>
      <c r="E9" s="295">
        <v>1</v>
      </c>
      <c r="F9" s="295">
        <v>0</v>
      </c>
      <c r="G9" s="295">
        <v>0</v>
      </c>
      <c r="H9" s="295">
        <v>2</v>
      </c>
      <c r="I9" s="295">
        <v>0</v>
      </c>
      <c r="J9" s="295">
        <v>0</v>
      </c>
      <c r="K9" s="295">
        <v>0</v>
      </c>
      <c r="L9" s="295">
        <v>0</v>
      </c>
      <c r="M9" s="295">
        <v>0</v>
      </c>
      <c r="N9" s="295">
        <f t="shared" si="0"/>
        <v>7</v>
      </c>
      <c r="O9" s="295">
        <f t="shared" si="0"/>
        <v>1</v>
      </c>
      <c r="P9" s="295">
        <f t="shared" ref="P9:P10" si="1">SUM(N9:O9)</f>
        <v>8</v>
      </c>
    </row>
    <row r="10" spans="1:16" ht="33.75" customHeight="1" thickBot="1">
      <c r="A10" s="422" t="s">
        <v>26</v>
      </c>
      <c r="B10" s="380">
        <v>0</v>
      </c>
      <c r="C10" s="380">
        <v>0</v>
      </c>
      <c r="D10" s="380">
        <v>13</v>
      </c>
      <c r="E10" s="380">
        <v>13</v>
      </c>
      <c r="F10" s="380">
        <v>1</v>
      </c>
      <c r="G10" s="380">
        <v>0</v>
      </c>
      <c r="H10" s="380">
        <v>2</v>
      </c>
      <c r="I10" s="380">
        <v>2</v>
      </c>
      <c r="J10" s="380">
        <v>1</v>
      </c>
      <c r="K10" s="380">
        <v>1</v>
      </c>
      <c r="L10" s="380">
        <v>0</v>
      </c>
      <c r="M10" s="380">
        <v>0</v>
      </c>
      <c r="N10" s="324">
        <f t="shared" si="0"/>
        <v>17</v>
      </c>
      <c r="O10" s="324">
        <f t="shared" si="0"/>
        <v>16</v>
      </c>
      <c r="P10" s="324">
        <f t="shared" si="1"/>
        <v>33</v>
      </c>
    </row>
    <row r="11" spans="1:16" ht="33.75" customHeight="1" thickBot="1">
      <c r="A11" s="157" t="s">
        <v>23</v>
      </c>
      <c r="B11" s="326">
        <f t="shared" ref="B11:M11" si="2">SUM(B6:B10)</f>
        <v>1</v>
      </c>
      <c r="C11" s="326">
        <f>C5+C8</f>
        <v>3</v>
      </c>
      <c r="D11" s="326">
        <f>D5+D6+D7+D9+D10</f>
        <v>62</v>
      </c>
      <c r="E11" s="326">
        <f t="shared" si="2"/>
        <v>46</v>
      </c>
      <c r="F11" s="326">
        <f>F5+F8+F10</f>
        <v>5</v>
      </c>
      <c r="G11" s="326">
        <f t="shared" si="2"/>
        <v>0</v>
      </c>
      <c r="H11" s="326">
        <f t="shared" si="2"/>
        <v>21</v>
      </c>
      <c r="I11" s="326">
        <f t="shared" si="2"/>
        <v>7</v>
      </c>
      <c r="J11" s="326">
        <f t="shared" si="2"/>
        <v>9</v>
      </c>
      <c r="K11" s="326">
        <f t="shared" si="2"/>
        <v>8</v>
      </c>
      <c r="L11" s="326">
        <f t="shared" si="2"/>
        <v>0</v>
      </c>
      <c r="M11" s="326">
        <f t="shared" si="2"/>
        <v>0</v>
      </c>
      <c r="N11" s="326">
        <f>N5+N6+N7+N8+N9+N10</f>
        <v>98</v>
      </c>
      <c r="O11" s="326">
        <f>O5+O6+O7+O8+O9+O10</f>
        <v>64</v>
      </c>
      <c r="P11" s="326">
        <f>P5+P6+P7+P8+P9+P10</f>
        <v>162</v>
      </c>
    </row>
    <row r="12" spans="1:16" ht="15.75" thickTop="1">
      <c r="P12" s="561"/>
    </row>
    <row r="20" spans="1:15">
      <c r="A20" s="617"/>
      <c r="B20" s="617"/>
      <c r="C20" s="617"/>
      <c r="D20" s="617"/>
      <c r="E20" s="617"/>
      <c r="F20" s="617"/>
      <c r="G20" s="617"/>
      <c r="H20" s="617"/>
      <c r="I20" s="617"/>
      <c r="J20" s="617"/>
      <c r="K20" s="617"/>
      <c r="L20" s="617"/>
      <c r="M20" s="617"/>
      <c r="N20" s="617"/>
      <c r="O20" s="617"/>
    </row>
  </sheetData>
  <mergeCells count="10">
    <mergeCell ref="A1:P1"/>
    <mergeCell ref="A2:B2"/>
    <mergeCell ref="A3:A4"/>
    <mergeCell ref="B3:C3"/>
    <mergeCell ref="D3:E3"/>
    <mergeCell ref="F3:G3"/>
    <mergeCell ref="H3:I3"/>
    <mergeCell ref="J3:K3"/>
    <mergeCell ref="L3:M3"/>
    <mergeCell ref="N3:P3"/>
  </mergeCells>
  <printOptions horizontalCentered="1"/>
  <pageMargins left="0.75" right="0.75" top="1" bottom="1" header="1" footer="1"/>
  <pageSetup paperSize="9" scale="90" orientation="landscape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S21"/>
  <sheetViews>
    <sheetView rightToLeft="1" view="pageBreakPreview" zoomScale="90" zoomScaleSheetLayoutView="90" workbookViewId="0">
      <selection activeCell="A11" sqref="A11:I16"/>
    </sheetView>
  </sheetViews>
  <sheetFormatPr defaultColWidth="9.140625" defaultRowHeight="15"/>
  <cols>
    <col min="1" max="1" width="21.140625" style="305" customWidth="1"/>
    <col min="2" max="2" width="9.85546875" style="305" customWidth="1"/>
    <col min="3" max="4" width="5.140625" style="305" customWidth="1"/>
    <col min="5" max="14" width="6.140625" style="305" customWidth="1"/>
    <col min="15" max="15" width="8.7109375" style="305" customWidth="1"/>
    <col min="16" max="16" width="9.85546875" style="305" customWidth="1"/>
    <col min="17" max="17" width="10.42578125" style="305" customWidth="1"/>
    <col min="18" max="22" width="11.7109375" style="305" customWidth="1"/>
    <col min="23" max="16384" width="9.140625" style="305"/>
  </cols>
  <sheetData>
    <row r="1" spans="1:19" s="125" customFormat="1" ht="29.25" customHeight="1">
      <c r="A1" s="945" t="s">
        <v>571</v>
      </c>
      <c r="B1" s="945"/>
      <c r="C1" s="945"/>
      <c r="D1" s="945"/>
      <c r="E1" s="945"/>
      <c r="F1" s="945"/>
      <c r="G1" s="945"/>
      <c r="H1" s="945"/>
      <c r="I1" s="945"/>
      <c r="J1" s="945"/>
      <c r="K1" s="945"/>
      <c r="L1" s="945"/>
      <c r="M1" s="945"/>
      <c r="N1" s="945"/>
      <c r="O1" s="945"/>
      <c r="P1" s="945"/>
      <c r="Q1" s="945"/>
    </row>
    <row r="2" spans="1:19" s="125" customFormat="1" ht="18" customHeight="1" thickBot="1">
      <c r="A2" s="564" t="s">
        <v>572</v>
      </c>
      <c r="B2" s="565"/>
      <c r="C2" s="565"/>
      <c r="D2" s="56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</row>
    <row r="3" spans="1:19" s="125" customFormat="1" ht="28.5" customHeight="1" thickTop="1">
      <c r="A3" s="1001" t="s">
        <v>325</v>
      </c>
      <c r="B3" s="1002" t="s">
        <v>196</v>
      </c>
      <c r="C3" s="863" t="s">
        <v>186</v>
      </c>
      <c r="D3" s="863"/>
      <c r="E3" s="863" t="s">
        <v>187</v>
      </c>
      <c r="F3" s="863"/>
      <c r="G3" s="863" t="s">
        <v>188</v>
      </c>
      <c r="H3" s="863"/>
      <c r="I3" s="863" t="s">
        <v>189</v>
      </c>
      <c r="J3" s="863"/>
      <c r="K3" s="863" t="s">
        <v>190</v>
      </c>
      <c r="L3" s="863"/>
      <c r="M3" s="863" t="s">
        <v>150</v>
      </c>
      <c r="N3" s="863"/>
      <c r="O3" s="863" t="s">
        <v>23</v>
      </c>
      <c r="P3" s="863"/>
      <c r="Q3" s="863"/>
    </row>
    <row r="4" spans="1:19" s="125" customFormat="1" ht="28.5" customHeight="1" thickBot="1">
      <c r="A4" s="1000"/>
      <c r="B4" s="1003"/>
      <c r="C4" s="380" t="s">
        <v>181</v>
      </c>
      <c r="D4" s="380" t="s">
        <v>313</v>
      </c>
      <c r="E4" s="380" t="s">
        <v>181</v>
      </c>
      <c r="F4" s="380" t="s">
        <v>313</v>
      </c>
      <c r="G4" s="380" t="s">
        <v>181</v>
      </c>
      <c r="H4" s="380" t="s">
        <v>313</v>
      </c>
      <c r="I4" s="380" t="s">
        <v>181</v>
      </c>
      <c r="J4" s="380" t="s">
        <v>313</v>
      </c>
      <c r="K4" s="380" t="s">
        <v>181</v>
      </c>
      <c r="L4" s="380" t="s">
        <v>313</v>
      </c>
      <c r="M4" s="380" t="s">
        <v>181</v>
      </c>
      <c r="N4" s="380" t="s">
        <v>313</v>
      </c>
      <c r="O4" s="380" t="s">
        <v>181</v>
      </c>
      <c r="P4" s="380" t="s">
        <v>313</v>
      </c>
      <c r="Q4" s="380" t="s">
        <v>2</v>
      </c>
    </row>
    <row r="5" spans="1:19" ht="26.25" customHeight="1">
      <c r="A5" s="918" t="s">
        <v>573</v>
      </c>
      <c r="B5" s="314" t="s">
        <v>203</v>
      </c>
      <c r="C5" s="338">
        <v>0</v>
      </c>
      <c r="D5" s="338">
        <v>0</v>
      </c>
      <c r="E5" s="338">
        <v>1</v>
      </c>
      <c r="F5" s="338">
        <v>2</v>
      </c>
      <c r="G5" s="338">
        <v>0</v>
      </c>
      <c r="H5" s="338">
        <v>0</v>
      </c>
      <c r="I5" s="338">
        <v>0</v>
      </c>
      <c r="J5" s="338">
        <v>0</v>
      </c>
      <c r="K5" s="338">
        <v>0</v>
      </c>
      <c r="L5" s="338">
        <v>0</v>
      </c>
      <c r="M5" s="338">
        <v>0</v>
      </c>
      <c r="N5" s="338">
        <v>0</v>
      </c>
      <c r="O5" s="338">
        <f t="shared" ref="O5:P16" si="0">SUM(C5,E5,G5,I5,K5,M5)</f>
        <v>1</v>
      </c>
      <c r="P5" s="338">
        <f t="shared" si="0"/>
        <v>2</v>
      </c>
      <c r="Q5" s="338">
        <f t="shared" ref="Q5:Q16" si="1">SUM(O5:P5)</f>
        <v>3</v>
      </c>
      <c r="R5" s="293"/>
      <c r="S5" s="293"/>
    </row>
    <row r="6" spans="1:19" ht="26.25" customHeight="1">
      <c r="A6" s="918"/>
      <c r="B6" s="314" t="s">
        <v>204</v>
      </c>
      <c r="C6" s="338">
        <v>0</v>
      </c>
      <c r="D6" s="338">
        <v>0</v>
      </c>
      <c r="E6" s="338">
        <v>0</v>
      </c>
      <c r="F6" s="338">
        <v>0</v>
      </c>
      <c r="G6" s="338">
        <v>0</v>
      </c>
      <c r="H6" s="338">
        <v>0</v>
      </c>
      <c r="I6" s="338">
        <v>0</v>
      </c>
      <c r="J6" s="338">
        <v>0</v>
      </c>
      <c r="K6" s="338">
        <v>0</v>
      </c>
      <c r="L6" s="338">
        <v>0</v>
      </c>
      <c r="M6" s="338">
        <v>0</v>
      </c>
      <c r="N6" s="338">
        <v>0</v>
      </c>
      <c r="O6" s="338">
        <f t="shared" si="0"/>
        <v>0</v>
      </c>
      <c r="P6" s="338">
        <f t="shared" si="0"/>
        <v>0</v>
      </c>
      <c r="Q6" s="338">
        <f t="shared" si="1"/>
        <v>0</v>
      </c>
      <c r="R6" s="293"/>
      <c r="S6" s="293"/>
    </row>
    <row r="7" spans="1:19" ht="26.25" customHeight="1">
      <c r="A7" s="918" t="s">
        <v>326</v>
      </c>
      <c r="B7" s="314" t="s">
        <v>203</v>
      </c>
      <c r="C7" s="338">
        <v>0</v>
      </c>
      <c r="D7" s="338">
        <v>1</v>
      </c>
      <c r="E7" s="338">
        <v>15</v>
      </c>
      <c r="F7" s="338">
        <v>8</v>
      </c>
      <c r="G7" s="338">
        <v>2</v>
      </c>
      <c r="H7" s="338">
        <v>0</v>
      </c>
      <c r="I7" s="338">
        <v>4</v>
      </c>
      <c r="J7" s="338">
        <v>0</v>
      </c>
      <c r="K7" s="338">
        <v>2</v>
      </c>
      <c r="L7" s="338">
        <v>1</v>
      </c>
      <c r="M7" s="338">
        <v>0</v>
      </c>
      <c r="N7" s="338">
        <v>0</v>
      </c>
      <c r="O7" s="338">
        <f t="shared" si="0"/>
        <v>23</v>
      </c>
      <c r="P7" s="338">
        <f t="shared" si="0"/>
        <v>10</v>
      </c>
      <c r="Q7" s="338">
        <f t="shared" si="1"/>
        <v>33</v>
      </c>
      <c r="R7" s="293"/>
      <c r="S7" s="293"/>
    </row>
    <row r="8" spans="1:19" ht="26.25" customHeight="1">
      <c r="A8" s="918"/>
      <c r="B8" s="314" t="s">
        <v>204</v>
      </c>
      <c r="C8" s="338">
        <v>0</v>
      </c>
      <c r="D8" s="338">
        <v>0</v>
      </c>
      <c r="E8" s="338">
        <v>0</v>
      </c>
      <c r="F8" s="338">
        <v>1</v>
      </c>
      <c r="G8" s="338">
        <v>2</v>
      </c>
      <c r="H8" s="338">
        <v>0</v>
      </c>
      <c r="I8" s="338">
        <v>0</v>
      </c>
      <c r="J8" s="338">
        <v>0</v>
      </c>
      <c r="K8" s="338">
        <v>0</v>
      </c>
      <c r="L8" s="338">
        <v>0</v>
      </c>
      <c r="M8" s="338">
        <v>0</v>
      </c>
      <c r="N8" s="338">
        <v>0</v>
      </c>
      <c r="O8" s="338">
        <f t="shared" si="0"/>
        <v>2</v>
      </c>
      <c r="P8" s="338">
        <f t="shared" si="0"/>
        <v>1</v>
      </c>
      <c r="Q8" s="338">
        <f t="shared" si="1"/>
        <v>3</v>
      </c>
      <c r="R8" s="293"/>
      <c r="S8" s="293"/>
    </row>
    <row r="9" spans="1:19" ht="26.25" customHeight="1">
      <c r="A9" s="999" t="s">
        <v>327</v>
      </c>
      <c r="B9" s="314" t="s">
        <v>203</v>
      </c>
      <c r="C9" s="338">
        <v>1</v>
      </c>
      <c r="D9" s="338">
        <v>2</v>
      </c>
      <c r="E9" s="338">
        <v>29</v>
      </c>
      <c r="F9" s="338">
        <v>32</v>
      </c>
      <c r="G9" s="338">
        <v>0</v>
      </c>
      <c r="H9" s="338">
        <v>0</v>
      </c>
      <c r="I9" s="338">
        <v>16</v>
      </c>
      <c r="J9" s="338">
        <v>5</v>
      </c>
      <c r="K9" s="338">
        <v>6</v>
      </c>
      <c r="L9" s="338">
        <v>7</v>
      </c>
      <c r="M9" s="338">
        <v>0</v>
      </c>
      <c r="N9" s="338">
        <v>0</v>
      </c>
      <c r="O9" s="338">
        <f t="shared" si="0"/>
        <v>52</v>
      </c>
      <c r="P9" s="338">
        <f t="shared" si="0"/>
        <v>46</v>
      </c>
      <c r="Q9" s="338">
        <f t="shared" si="1"/>
        <v>98</v>
      </c>
      <c r="R9" s="293"/>
      <c r="S9" s="293"/>
    </row>
    <row r="10" spans="1:19" ht="26.25" customHeight="1">
      <c r="A10" s="918"/>
      <c r="B10" s="314" t="s">
        <v>204</v>
      </c>
      <c r="C10" s="338">
        <v>0</v>
      </c>
      <c r="D10" s="338">
        <v>0</v>
      </c>
      <c r="E10" s="338">
        <v>1</v>
      </c>
      <c r="F10" s="338">
        <v>2</v>
      </c>
      <c r="G10" s="338">
        <v>1</v>
      </c>
      <c r="H10" s="338">
        <v>0</v>
      </c>
      <c r="I10" s="338">
        <v>1</v>
      </c>
      <c r="J10" s="338">
        <v>1</v>
      </c>
      <c r="K10" s="338">
        <v>0</v>
      </c>
      <c r="L10" s="338">
        <v>0</v>
      </c>
      <c r="M10" s="338">
        <v>0</v>
      </c>
      <c r="N10" s="338">
        <v>0</v>
      </c>
      <c r="O10" s="338">
        <f t="shared" si="0"/>
        <v>3</v>
      </c>
      <c r="P10" s="338">
        <f t="shared" si="0"/>
        <v>3</v>
      </c>
      <c r="Q10" s="338">
        <f t="shared" si="1"/>
        <v>6</v>
      </c>
      <c r="R10" s="293"/>
      <c r="S10" s="293"/>
    </row>
    <row r="11" spans="1:19" ht="26.25" customHeight="1">
      <c r="A11" s="918" t="s">
        <v>328</v>
      </c>
      <c r="B11" s="314" t="s">
        <v>203</v>
      </c>
      <c r="C11" s="338">
        <v>0</v>
      </c>
      <c r="D11" s="338">
        <v>0</v>
      </c>
      <c r="E11" s="338">
        <v>2</v>
      </c>
      <c r="F11" s="338">
        <v>1</v>
      </c>
      <c r="G11" s="338">
        <v>0</v>
      </c>
      <c r="H11" s="338">
        <v>0</v>
      </c>
      <c r="I11" s="338">
        <v>0</v>
      </c>
      <c r="J11" s="338">
        <v>1</v>
      </c>
      <c r="K11" s="338">
        <v>1</v>
      </c>
      <c r="L11" s="338">
        <v>0</v>
      </c>
      <c r="M11" s="338">
        <v>0</v>
      </c>
      <c r="N11" s="338">
        <v>0</v>
      </c>
      <c r="O11" s="338">
        <f t="shared" si="0"/>
        <v>3</v>
      </c>
      <c r="P11" s="338">
        <f t="shared" si="0"/>
        <v>2</v>
      </c>
      <c r="Q11" s="338">
        <f t="shared" si="1"/>
        <v>5</v>
      </c>
      <c r="R11" s="293"/>
      <c r="S11" s="293"/>
    </row>
    <row r="12" spans="1:19" ht="26.25" customHeight="1">
      <c r="A12" s="918"/>
      <c r="B12" s="314" t="s">
        <v>204</v>
      </c>
      <c r="C12" s="338">
        <v>0</v>
      </c>
      <c r="D12" s="338">
        <v>0</v>
      </c>
      <c r="E12" s="338">
        <v>0</v>
      </c>
      <c r="F12" s="338">
        <v>0</v>
      </c>
      <c r="G12" s="338">
        <v>0</v>
      </c>
      <c r="H12" s="338">
        <v>0</v>
      </c>
      <c r="I12" s="338">
        <v>0</v>
      </c>
      <c r="J12" s="338">
        <v>0</v>
      </c>
      <c r="K12" s="338">
        <v>0</v>
      </c>
      <c r="L12" s="338">
        <v>0</v>
      </c>
      <c r="M12" s="338">
        <v>0</v>
      </c>
      <c r="N12" s="338">
        <v>0</v>
      </c>
      <c r="O12" s="338">
        <f t="shared" si="0"/>
        <v>0</v>
      </c>
      <c r="P12" s="338">
        <f t="shared" si="0"/>
        <v>0</v>
      </c>
      <c r="Q12" s="338">
        <f t="shared" si="1"/>
        <v>0</v>
      </c>
      <c r="R12" s="293"/>
      <c r="S12" s="293"/>
    </row>
    <row r="13" spans="1:19" ht="26.25" customHeight="1">
      <c r="A13" s="918" t="s">
        <v>229</v>
      </c>
      <c r="B13" s="314" t="s">
        <v>203</v>
      </c>
      <c r="C13" s="338">
        <v>0</v>
      </c>
      <c r="D13" s="338">
        <v>0</v>
      </c>
      <c r="E13" s="338">
        <v>10</v>
      </c>
      <c r="F13" s="338">
        <v>0</v>
      </c>
      <c r="G13" s="338">
        <v>0</v>
      </c>
      <c r="H13" s="338">
        <v>0</v>
      </c>
      <c r="I13" s="338">
        <v>0</v>
      </c>
      <c r="J13" s="338">
        <v>0</v>
      </c>
      <c r="K13" s="338">
        <v>0</v>
      </c>
      <c r="L13" s="338">
        <v>0</v>
      </c>
      <c r="M13" s="338">
        <v>0</v>
      </c>
      <c r="N13" s="338">
        <v>0</v>
      </c>
      <c r="O13" s="338">
        <f t="shared" si="0"/>
        <v>10</v>
      </c>
      <c r="P13" s="338">
        <f t="shared" si="0"/>
        <v>0</v>
      </c>
      <c r="Q13" s="338">
        <f t="shared" si="1"/>
        <v>10</v>
      </c>
      <c r="R13" s="293"/>
      <c r="S13" s="293"/>
    </row>
    <row r="14" spans="1:19" ht="26.25" customHeight="1">
      <c r="A14" s="918"/>
      <c r="B14" s="314" t="s">
        <v>204</v>
      </c>
      <c r="C14" s="338">
        <v>0</v>
      </c>
      <c r="D14" s="338">
        <v>0</v>
      </c>
      <c r="E14" s="338">
        <v>0</v>
      </c>
      <c r="F14" s="338">
        <v>0</v>
      </c>
      <c r="G14" s="338">
        <v>0</v>
      </c>
      <c r="H14" s="338">
        <v>0</v>
      </c>
      <c r="I14" s="338">
        <v>0</v>
      </c>
      <c r="J14" s="338">
        <v>0</v>
      </c>
      <c r="K14" s="338">
        <v>0</v>
      </c>
      <c r="L14" s="338">
        <v>0</v>
      </c>
      <c r="M14" s="338">
        <v>0</v>
      </c>
      <c r="N14" s="338">
        <v>0</v>
      </c>
      <c r="O14" s="338">
        <f t="shared" si="0"/>
        <v>0</v>
      </c>
      <c r="P14" s="338">
        <f t="shared" si="0"/>
        <v>0</v>
      </c>
      <c r="Q14" s="338">
        <f t="shared" si="1"/>
        <v>0</v>
      </c>
      <c r="R14" s="293"/>
      <c r="S14" s="293"/>
    </row>
    <row r="15" spans="1:19" ht="26.25" customHeight="1">
      <c r="A15" s="918" t="s">
        <v>215</v>
      </c>
      <c r="B15" s="314" t="s">
        <v>203</v>
      </c>
      <c r="C15" s="338">
        <v>0</v>
      </c>
      <c r="D15" s="338">
        <v>0</v>
      </c>
      <c r="E15" s="338">
        <v>4</v>
      </c>
      <c r="F15" s="338">
        <v>0</v>
      </c>
      <c r="G15" s="338">
        <v>0</v>
      </c>
      <c r="H15" s="338">
        <v>0</v>
      </c>
      <c r="I15" s="338">
        <v>0</v>
      </c>
      <c r="J15" s="338">
        <v>0</v>
      </c>
      <c r="K15" s="338">
        <v>0</v>
      </c>
      <c r="L15" s="338">
        <v>0</v>
      </c>
      <c r="M15" s="338">
        <v>0</v>
      </c>
      <c r="N15" s="338">
        <v>0</v>
      </c>
      <c r="O15" s="338">
        <f t="shared" si="0"/>
        <v>4</v>
      </c>
      <c r="P15" s="338">
        <f t="shared" si="0"/>
        <v>0</v>
      </c>
      <c r="Q15" s="338">
        <f t="shared" si="1"/>
        <v>4</v>
      </c>
      <c r="R15" s="293"/>
      <c r="S15" s="293"/>
    </row>
    <row r="16" spans="1:19" ht="26.25" customHeight="1" thickBot="1">
      <c r="A16" s="1000"/>
      <c r="B16" s="397" t="s">
        <v>204</v>
      </c>
      <c r="C16" s="391">
        <v>0</v>
      </c>
      <c r="D16" s="391">
        <v>0</v>
      </c>
      <c r="E16" s="391">
        <v>0</v>
      </c>
      <c r="F16" s="391">
        <v>0</v>
      </c>
      <c r="G16" s="391">
        <v>0</v>
      </c>
      <c r="H16" s="391">
        <v>0</v>
      </c>
      <c r="I16" s="391">
        <v>0</v>
      </c>
      <c r="J16" s="391">
        <v>0</v>
      </c>
      <c r="K16" s="391">
        <v>0</v>
      </c>
      <c r="L16" s="391">
        <v>0</v>
      </c>
      <c r="M16" s="391">
        <v>0</v>
      </c>
      <c r="N16" s="391">
        <v>0</v>
      </c>
      <c r="O16" s="391">
        <f t="shared" si="0"/>
        <v>0</v>
      </c>
      <c r="P16" s="391">
        <f t="shared" si="0"/>
        <v>0</v>
      </c>
      <c r="Q16" s="391">
        <f t="shared" si="1"/>
        <v>0</v>
      </c>
      <c r="R16" s="293"/>
      <c r="S16" s="293"/>
    </row>
    <row r="17" spans="1:19" ht="26.25" customHeight="1">
      <c r="A17" s="996" t="s">
        <v>23</v>
      </c>
      <c r="B17" s="414" t="s">
        <v>203</v>
      </c>
      <c r="C17" s="415">
        <f>SUM(C5,C7,C9,C11,C13,C15)</f>
        <v>1</v>
      </c>
      <c r="D17" s="415">
        <f t="shared" ref="D17:Q18" si="2">SUM(D5,D7,D9,D11,D13,D15)</f>
        <v>3</v>
      </c>
      <c r="E17" s="415">
        <f t="shared" si="2"/>
        <v>61</v>
      </c>
      <c r="F17" s="415">
        <f t="shared" si="2"/>
        <v>43</v>
      </c>
      <c r="G17" s="415">
        <f t="shared" si="2"/>
        <v>2</v>
      </c>
      <c r="H17" s="415">
        <f t="shared" si="2"/>
        <v>0</v>
      </c>
      <c r="I17" s="415">
        <f t="shared" si="2"/>
        <v>20</v>
      </c>
      <c r="J17" s="415">
        <f t="shared" si="2"/>
        <v>6</v>
      </c>
      <c r="K17" s="415">
        <f t="shared" si="2"/>
        <v>9</v>
      </c>
      <c r="L17" s="415">
        <f t="shared" si="2"/>
        <v>8</v>
      </c>
      <c r="M17" s="415">
        <f t="shared" si="2"/>
        <v>0</v>
      </c>
      <c r="N17" s="415">
        <f t="shared" si="2"/>
        <v>0</v>
      </c>
      <c r="O17" s="415">
        <f t="shared" si="2"/>
        <v>93</v>
      </c>
      <c r="P17" s="415">
        <f t="shared" si="2"/>
        <v>60</v>
      </c>
      <c r="Q17" s="415">
        <f t="shared" si="2"/>
        <v>153</v>
      </c>
      <c r="R17" s="293"/>
      <c r="S17" s="293"/>
    </row>
    <row r="18" spans="1:19" ht="26.25" customHeight="1">
      <c r="A18" s="997"/>
      <c r="B18" s="314" t="s">
        <v>204</v>
      </c>
      <c r="C18" s="338">
        <f>SUM(C6,C8,C10,C12,C14,C16)</f>
        <v>0</v>
      </c>
      <c r="D18" s="338">
        <f t="shared" si="2"/>
        <v>0</v>
      </c>
      <c r="E18" s="338">
        <f t="shared" si="2"/>
        <v>1</v>
      </c>
      <c r="F18" s="338">
        <f t="shared" si="2"/>
        <v>3</v>
      </c>
      <c r="G18" s="338">
        <f t="shared" si="2"/>
        <v>3</v>
      </c>
      <c r="H18" s="338">
        <f t="shared" si="2"/>
        <v>0</v>
      </c>
      <c r="I18" s="338">
        <f t="shared" si="2"/>
        <v>1</v>
      </c>
      <c r="J18" s="338">
        <f t="shared" si="2"/>
        <v>1</v>
      </c>
      <c r="K18" s="338">
        <f t="shared" si="2"/>
        <v>0</v>
      </c>
      <c r="L18" s="338">
        <f t="shared" si="2"/>
        <v>0</v>
      </c>
      <c r="M18" s="338">
        <f t="shared" si="2"/>
        <v>0</v>
      </c>
      <c r="N18" s="338">
        <f t="shared" si="2"/>
        <v>0</v>
      </c>
      <c r="O18" s="338">
        <f t="shared" si="2"/>
        <v>5</v>
      </c>
      <c r="P18" s="338">
        <f t="shared" si="2"/>
        <v>4</v>
      </c>
      <c r="Q18" s="338">
        <f t="shared" si="2"/>
        <v>9</v>
      </c>
      <c r="R18" s="293"/>
      <c r="S18" s="293"/>
    </row>
    <row r="19" spans="1:19" ht="26.25" customHeight="1" thickBot="1">
      <c r="A19" s="998"/>
      <c r="B19" s="618" t="s">
        <v>23</v>
      </c>
      <c r="C19" s="343">
        <f>SUM(C17:C18)</f>
        <v>1</v>
      </c>
      <c r="D19" s="343">
        <f t="shared" ref="D19:Q19" si="3">SUM(D17:D18)</f>
        <v>3</v>
      </c>
      <c r="E19" s="343">
        <f t="shared" si="3"/>
        <v>62</v>
      </c>
      <c r="F19" s="343">
        <f t="shared" si="3"/>
        <v>46</v>
      </c>
      <c r="G19" s="343">
        <f t="shared" si="3"/>
        <v>5</v>
      </c>
      <c r="H19" s="343">
        <f t="shared" si="3"/>
        <v>0</v>
      </c>
      <c r="I19" s="343">
        <f t="shared" si="3"/>
        <v>21</v>
      </c>
      <c r="J19" s="343">
        <f t="shared" si="3"/>
        <v>7</v>
      </c>
      <c r="K19" s="343">
        <f t="shared" si="3"/>
        <v>9</v>
      </c>
      <c r="L19" s="343">
        <f t="shared" si="3"/>
        <v>8</v>
      </c>
      <c r="M19" s="343">
        <f t="shared" si="3"/>
        <v>0</v>
      </c>
      <c r="N19" s="343">
        <f t="shared" si="3"/>
        <v>0</v>
      </c>
      <c r="O19" s="343">
        <f t="shared" si="3"/>
        <v>98</v>
      </c>
      <c r="P19" s="343">
        <f t="shared" si="3"/>
        <v>64</v>
      </c>
      <c r="Q19" s="343">
        <f t="shared" si="3"/>
        <v>162</v>
      </c>
      <c r="R19" s="304"/>
    </row>
    <row r="20" spans="1:19" ht="16.5" thickTop="1">
      <c r="B20" s="460"/>
    </row>
    <row r="21" spans="1:19" ht="15.75">
      <c r="B21" s="460"/>
    </row>
  </sheetData>
  <mergeCells count="17">
    <mergeCell ref="A1:Q1"/>
    <mergeCell ref="A3:A4"/>
    <mergeCell ref="B3:B4"/>
    <mergeCell ref="C3:D3"/>
    <mergeCell ref="E3:F3"/>
    <mergeCell ref="G3:H3"/>
    <mergeCell ref="I3:J3"/>
    <mergeCell ref="K3:L3"/>
    <mergeCell ref="M3:N3"/>
    <mergeCell ref="O3:Q3"/>
    <mergeCell ref="A17:A19"/>
    <mergeCell ref="A5:A6"/>
    <mergeCell ref="A7:A8"/>
    <mergeCell ref="A9:A10"/>
    <mergeCell ref="A11:A12"/>
    <mergeCell ref="A13:A14"/>
    <mergeCell ref="A15:A16"/>
  </mergeCells>
  <printOptions horizontalCentered="1"/>
  <pageMargins left="0.75" right="0.75" top="1" bottom="1" header="1" footer="1"/>
  <pageSetup paperSize="9" scale="90" orientation="landscape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P22"/>
  <sheetViews>
    <sheetView rightToLeft="1" view="pageBreakPreview" topLeftCell="A2" zoomScale="90" zoomScaleSheetLayoutView="90" workbookViewId="0">
      <selection activeCell="A12" sqref="A12:I15"/>
    </sheetView>
  </sheetViews>
  <sheetFormatPr defaultColWidth="9.140625" defaultRowHeight="15"/>
  <cols>
    <col min="1" max="1" width="10.5703125" style="147" customWidth="1"/>
    <col min="2" max="16" width="7.7109375" style="147" customWidth="1"/>
    <col min="17" max="16384" width="9.140625" style="147"/>
  </cols>
  <sheetData>
    <row r="2" spans="1:16" s="329" customFormat="1" ht="35.25" customHeight="1">
      <c r="A2" s="928" t="s">
        <v>574</v>
      </c>
      <c r="B2" s="928"/>
      <c r="C2" s="928"/>
      <c r="D2" s="928"/>
      <c r="E2" s="928"/>
      <c r="F2" s="928"/>
      <c r="G2" s="928"/>
      <c r="H2" s="928"/>
      <c r="I2" s="928"/>
      <c r="J2" s="928"/>
      <c r="K2" s="928"/>
      <c r="L2" s="928"/>
      <c r="M2" s="928"/>
      <c r="N2" s="928"/>
      <c r="O2" s="928"/>
      <c r="P2" s="928"/>
    </row>
    <row r="3" spans="1:16" s="329" customFormat="1" ht="33.75" customHeight="1" thickBot="1">
      <c r="A3" s="564" t="s">
        <v>575</v>
      </c>
      <c r="B3" s="565"/>
      <c r="C3" s="565"/>
      <c r="D3" s="56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</row>
    <row r="4" spans="1:16" s="329" customFormat="1" ht="33.75" customHeight="1" thickTop="1">
      <c r="A4" s="995" t="s">
        <v>24</v>
      </c>
      <c r="B4" s="863" t="s">
        <v>240</v>
      </c>
      <c r="C4" s="863"/>
      <c r="D4" s="863" t="s">
        <v>544</v>
      </c>
      <c r="E4" s="863"/>
      <c r="F4" s="863" t="s">
        <v>242</v>
      </c>
      <c r="G4" s="863"/>
      <c r="H4" s="863" t="s">
        <v>243</v>
      </c>
      <c r="I4" s="863"/>
      <c r="J4" s="863" t="s">
        <v>186</v>
      </c>
      <c r="K4" s="863"/>
      <c r="L4" s="863" t="s">
        <v>187</v>
      </c>
      <c r="M4" s="863"/>
      <c r="N4" s="863" t="s">
        <v>23</v>
      </c>
      <c r="O4" s="863"/>
      <c r="P4" s="863"/>
    </row>
    <row r="5" spans="1:16" s="329" customFormat="1" ht="33.75" customHeight="1" thickBot="1">
      <c r="A5" s="927"/>
      <c r="B5" s="380" t="s">
        <v>181</v>
      </c>
      <c r="C5" s="380" t="s">
        <v>313</v>
      </c>
      <c r="D5" s="380" t="s">
        <v>181</v>
      </c>
      <c r="E5" s="380" t="s">
        <v>313</v>
      </c>
      <c r="F5" s="380" t="s">
        <v>181</v>
      </c>
      <c r="G5" s="380" t="s">
        <v>313</v>
      </c>
      <c r="H5" s="380" t="s">
        <v>181</v>
      </c>
      <c r="I5" s="380" t="s">
        <v>313</v>
      </c>
      <c r="J5" s="380" t="s">
        <v>181</v>
      </c>
      <c r="K5" s="380" t="s">
        <v>313</v>
      </c>
      <c r="L5" s="380" t="s">
        <v>181</v>
      </c>
      <c r="M5" s="380" t="s">
        <v>313</v>
      </c>
      <c r="N5" s="380" t="s">
        <v>181</v>
      </c>
      <c r="O5" s="380" t="s">
        <v>313</v>
      </c>
      <c r="P5" s="380" t="s">
        <v>2</v>
      </c>
    </row>
    <row r="6" spans="1:16" s="329" customFormat="1" ht="33.75" customHeight="1">
      <c r="A6" s="456" t="s">
        <v>99</v>
      </c>
      <c r="B6" s="299">
        <v>0</v>
      </c>
      <c r="C6" s="299">
        <v>0</v>
      </c>
      <c r="D6" s="299">
        <v>1</v>
      </c>
      <c r="E6" s="299">
        <v>0</v>
      </c>
      <c r="F6" s="299">
        <v>1</v>
      </c>
      <c r="G6" s="299">
        <v>0</v>
      </c>
      <c r="H6" s="299">
        <v>2</v>
      </c>
      <c r="I6" s="299">
        <v>1</v>
      </c>
      <c r="J6" s="299">
        <v>0</v>
      </c>
      <c r="K6" s="299">
        <v>0</v>
      </c>
      <c r="L6" s="299">
        <v>0</v>
      </c>
      <c r="M6" s="299">
        <v>0</v>
      </c>
      <c r="N6" s="299">
        <f>D6+F6+H6+J6</f>
        <v>4</v>
      </c>
      <c r="O6" s="299">
        <f>I6</f>
        <v>1</v>
      </c>
      <c r="P6" s="299">
        <f>O6+N6</f>
        <v>5</v>
      </c>
    </row>
    <row r="7" spans="1:16" ht="33.75" customHeight="1">
      <c r="A7" s="339" t="s">
        <v>32</v>
      </c>
      <c r="B7" s="295">
        <v>0</v>
      </c>
      <c r="C7" s="295">
        <v>0</v>
      </c>
      <c r="D7" s="295">
        <v>0</v>
      </c>
      <c r="E7" s="295">
        <v>0</v>
      </c>
      <c r="F7" s="295">
        <v>0</v>
      </c>
      <c r="G7" s="295">
        <v>0</v>
      </c>
      <c r="H7" s="295">
        <v>1</v>
      </c>
      <c r="I7" s="295">
        <v>0</v>
      </c>
      <c r="J7" s="295">
        <v>3</v>
      </c>
      <c r="K7" s="295">
        <v>0</v>
      </c>
      <c r="L7" s="295">
        <v>0</v>
      </c>
      <c r="M7" s="295">
        <v>0</v>
      </c>
      <c r="N7" s="295">
        <f>SUM(B7,D7,F7,H7,J7,L7)</f>
        <v>4</v>
      </c>
      <c r="O7" s="295">
        <f t="shared" ref="O7:O12" si="0">SUM(C7,E7,G7,I7,K7,M7)</f>
        <v>0</v>
      </c>
      <c r="P7" s="295">
        <f>SUM(N7:O7)</f>
        <v>4</v>
      </c>
    </row>
    <row r="8" spans="1:16" ht="33.75" customHeight="1">
      <c r="A8" s="339" t="s">
        <v>37</v>
      </c>
      <c r="B8" s="295">
        <v>0</v>
      </c>
      <c r="C8" s="295">
        <v>0</v>
      </c>
      <c r="D8" s="295">
        <v>0</v>
      </c>
      <c r="E8" s="295">
        <v>0</v>
      </c>
      <c r="F8" s="295">
        <v>2</v>
      </c>
      <c r="G8" s="295">
        <v>3</v>
      </c>
      <c r="H8" s="295">
        <v>8</v>
      </c>
      <c r="I8" s="295">
        <v>1</v>
      </c>
      <c r="J8" s="295">
        <v>9</v>
      </c>
      <c r="K8" s="295">
        <v>5</v>
      </c>
      <c r="L8" s="295">
        <v>4</v>
      </c>
      <c r="M8" s="295">
        <v>3</v>
      </c>
      <c r="N8" s="295">
        <f t="shared" ref="N8:N12" si="1">SUM(B8,D8,F8,H8,J8,L8)</f>
        <v>23</v>
      </c>
      <c r="O8" s="295">
        <f t="shared" si="0"/>
        <v>12</v>
      </c>
      <c r="P8" s="295">
        <f t="shared" ref="P8:P12" si="2">SUM(N8:O8)</f>
        <v>35</v>
      </c>
    </row>
    <row r="9" spans="1:16" ht="33.75" customHeight="1">
      <c r="A9" s="339" t="s">
        <v>34</v>
      </c>
      <c r="B9" s="295">
        <v>0</v>
      </c>
      <c r="C9" s="295">
        <v>0</v>
      </c>
      <c r="D9" s="295">
        <v>1</v>
      </c>
      <c r="E9" s="295">
        <v>0</v>
      </c>
      <c r="F9" s="295">
        <v>1</v>
      </c>
      <c r="G9" s="295">
        <v>0</v>
      </c>
      <c r="H9" s="295">
        <v>1</v>
      </c>
      <c r="I9" s="295">
        <v>0</v>
      </c>
      <c r="J9" s="295">
        <v>1</v>
      </c>
      <c r="K9" s="295">
        <v>0</v>
      </c>
      <c r="L9" s="295">
        <v>0</v>
      </c>
      <c r="M9" s="295">
        <v>0</v>
      </c>
      <c r="N9" s="295">
        <f t="shared" si="1"/>
        <v>4</v>
      </c>
      <c r="O9" s="295">
        <f t="shared" si="0"/>
        <v>0</v>
      </c>
      <c r="P9" s="295">
        <f t="shared" si="2"/>
        <v>4</v>
      </c>
    </row>
    <row r="10" spans="1:16" ht="33.75" customHeight="1">
      <c r="A10" s="339" t="s">
        <v>41</v>
      </c>
      <c r="B10" s="295">
        <v>0</v>
      </c>
      <c r="C10" s="295">
        <v>0</v>
      </c>
      <c r="D10" s="295">
        <v>0</v>
      </c>
      <c r="E10" s="295">
        <v>1</v>
      </c>
      <c r="F10" s="295">
        <v>2</v>
      </c>
      <c r="G10" s="295">
        <v>2</v>
      </c>
      <c r="H10" s="295">
        <v>2</v>
      </c>
      <c r="I10" s="295">
        <v>1</v>
      </c>
      <c r="J10" s="295">
        <v>0</v>
      </c>
      <c r="K10" s="295">
        <v>1</v>
      </c>
      <c r="L10" s="295">
        <v>4</v>
      </c>
      <c r="M10" s="295">
        <v>6</v>
      </c>
      <c r="N10" s="295">
        <f t="shared" si="1"/>
        <v>8</v>
      </c>
      <c r="O10" s="295">
        <f t="shared" si="0"/>
        <v>11</v>
      </c>
      <c r="P10" s="295">
        <f t="shared" si="2"/>
        <v>19</v>
      </c>
    </row>
    <row r="11" spans="1:16" ht="33.75" customHeight="1">
      <c r="A11" s="339" t="s">
        <v>366</v>
      </c>
      <c r="B11" s="295">
        <v>0</v>
      </c>
      <c r="C11" s="295">
        <v>0</v>
      </c>
      <c r="D11" s="295">
        <v>0</v>
      </c>
      <c r="E11" s="295">
        <v>0</v>
      </c>
      <c r="F11" s="295">
        <v>0</v>
      </c>
      <c r="G11" s="295">
        <v>0</v>
      </c>
      <c r="H11" s="295">
        <v>0</v>
      </c>
      <c r="I11" s="295">
        <v>0</v>
      </c>
      <c r="J11" s="295">
        <v>0</v>
      </c>
      <c r="K11" s="295">
        <v>0</v>
      </c>
      <c r="L11" s="295">
        <v>0</v>
      </c>
      <c r="M11" s="295">
        <v>1</v>
      </c>
      <c r="N11" s="295">
        <f t="shared" si="1"/>
        <v>0</v>
      </c>
      <c r="O11" s="295">
        <f t="shared" si="0"/>
        <v>1</v>
      </c>
      <c r="P11" s="295">
        <f t="shared" si="2"/>
        <v>1</v>
      </c>
    </row>
    <row r="12" spans="1:16" ht="33.75" customHeight="1" thickBot="1">
      <c r="A12" s="619" t="s">
        <v>26</v>
      </c>
      <c r="B12" s="384">
        <v>0</v>
      </c>
      <c r="C12" s="384">
        <v>0</v>
      </c>
      <c r="D12" s="384">
        <v>1</v>
      </c>
      <c r="E12" s="384">
        <v>0</v>
      </c>
      <c r="F12" s="384">
        <v>1</v>
      </c>
      <c r="G12" s="384">
        <v>0</v>
      </c>
      <c r="H12" s="384">
        <v>6</v>
      </c>
      <c r="I12" s="384">
        <v>0</v>
      </c>
      <c r="J12" s="384">
        <v>0</v>
      </c>
      <c r="K12" s="384">
        <v>0</v>
      </c>
      <c r="L12" s="384">
        <v>1</v>
      </c>
      <c r="M12" s="384">
        <v>0</v>
      </c>
      <c r="N12" s="384">
        <f t="shared" si="1"/>
        <v>9</v>
      </c>
      <c r="O12" s="384">
        <f t="shared" si="0"/>
        <v>0</v>
      </c>
      <c r="P12" s="384">
        <f t="shared" si="2"/>
        <v>9</v>
      </c>
    </row>
    <row r="13" spans="1:16" ht="33.75" customHeight="1" thickBot="1">
      <c r="A13" s="157" t="s">
        <v>23</v>
      </c>
      <c r="B13" s="326">
        <f t="shared" ref="B13:M13" si="3">SUM(B7:B12)</f>
        <v>0</v>
      </c>
      <c r="C13" s="326">
        <f t="shared" si="3"/>
        <v>0</v>
      </c>
      <c r="D13" s="326">
        <f>D6+D9+D12</f>
        <v>3</v>
      </c>
      <c r="E13" s="326">
        <f t="shared" si="3"/>
        <v>1</v>
      </c>
      <c r="F13" s="326">
        <f>F6+F8+F9+F10+F12</f>
        <v>7</v>
      </c>
      <c r="G13" s="326">
        <f t="shared" si="3"/>
        <v>5</v>
      </c>
      <c r="H13" s="326">
        <f>H6++H7+H8+H9+H10+H12</f>
        <v>20</v>
      </c>
      <c r="I13" s="326">
        <f>I6+I8+I10</f>
        <v>3</v>
      </c>
      <c r="J13" s="326">
        <f t="shared" si="3"/>
        <v>13</v>
      </c>
      <c r="K13" s="326">
        <f t="shared" si="3"/>
        <v>6</v>
      </c>
      <c r="L13" s="326">
        <f t="shared" si="3"/>
        <v>9</v>
      </c>
      <c r="M13" s="326">
        <f t="shared" si="3"/>
        <v>10</v>
      </c>
      <c r="N13" s="326">
        <f>N6+N7+N8+N9+N10+N12</f>
        <v>52</v>
      </c>
      <c r="O13" s="326">
        <f>O6+O8+O10+O11</f>
        <v>25</v>
      </c>
      <c r="P13" s="326">
        <f>P6+P7+P8+P9+P10+P11+P12</f>
        <v>77</v>
      </c>
    </row>
    <row r="14" spans="1:16" ht="15.75" thickTop="1"/>
    <row r="22" spans="1:15">
      <c r="A22" s="617"/>
      <c r="B22" s="617"/>
      <c r="C22" s="617"/>
      <c r="D22" s="617"/>
      <c r="E22" s="617"/>
      <c r="F22" s="617"/>
      <c r="G22" s="617"/>
      <c r="H22" s="617"/>
      <c r="I22" s="617"/>
      <c r="J22" s="617"/>
      <c r="K22" s="617"/>
      <c r="L22" s="617"/>
      <c r="M22" s="617"/>
      <c r="N22" s="617"/>
      <c r="O22" s="617"/>
    </row>
  </sheetData>
  <mergeCells count="9">
    <mergeCell ref="A2:P2"/>
    <mergeCell ref="A4:A5"/>
    <mergeCell ref="B4:C4"/>
    <mergeCell ref="D4:E4"/>
    <mergeCell ref="F4:G4"/>
    <mergeCell ref="H4:I4"/>
    <mergeCell ref="J4:K4"/>
    <mergeCell ref="L4:M4"/>
    <mergeCell ref="N4:P4"/>
  </mergeCells>
  <printOptions horizontalCentered="1"/>
  <pageMargins left="0.75" right="0.75" top="1" bottom="1" header="1" footer="1"/>
  <pageSetup paperSize="9" scale="90" orientation="landscape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S19"/>
  <sheetViews>
    <sheetView rightToLeft="1" view="pageBreakPreview" zoomScale="90" zoomScaleSheetLayoutView="90" workbookViewId="0">
      <selection activeCell="A11" sqref="A11:I17"/>
    </sheetView>
  </sheetViews>
  <sheetFormatPr defaultColWidth="9.140625" defaultRowHeight="15"/>
  <cols>
    <col min="1" max="1" width="21.140625" style="305" customWidth="1"/>
    <col min="2" max="2" width="9.85546875" style="305" customWidth="1"/>
    <col min="3" max="4" width="5.140625" style="305" customWidth="1"/>
    <col min="5" max="14" width="6.140625" style="305" customWidth="1"/>
    <col min="15" max="17" width="8.85546875" style="305" customWidth="1"/>
    <col min="18" max="22" width="11.7109375" style="305" customWidth="1"/>
    <col min="23" max="16384" width="9.140625" style="305"/>
  </cols>
  <sheetData>
    <row r="1" spans="1:19" s="125" customFormat="1" ht="29.25" customHeight="1">
      <c r="A1" s="945" t="s">
        <v>576</v>
      </c>
      <c r="B1" s="945"/>
      <c r="C1" s="945"/>
      <c r="D1" s="945"/>
      <c r="E1" s="945"/>
      <c r="F1" s="945"/>
      <c r="G1" s="945"/>
      <c r="H1" s="945"/>
      <c r="I1" s="945"/>
      <c r="J1" s="945"/>
      <c r="K1" s="945"/>
      <c r="L1" s="945"/>
      <c r="M1" s="945"/>
      <c r="N1" s="945"/>
      <c r="O1" s="945"/>
      <c r="P1" s="945"/>
      <c r="Q1" s="945"/>
    </row>
    <row r="2" spans="1:19" s="125" customFormat="1" ht="18" customHeight="1" thickBot="1">
      <c r="A2" s="564" t="s">
        <v>577</v>
      </c>
      <c r="B2" s="565"/>
      <c r="C2" s="565"/>
      <c r="D2" s="56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</row>
    <row r="3" spans="1:19" s="125" customFormat="1" ht="28.5" customHeight="1" thickTop="1">
      <c r="A3" s="1001" t="s">
        <v>325</v>
      </c>
      <c r="B3" s="1002" t="s">
        <v>196</v>
      </c>
      <c r="C3" s="863" t="s">
        <v>240</v>
      </c>
      <c r="D3" s="863"/>
      <c r="E3" s="863" t="s">
        <v>544</v>
      </c>
      <c r="F3" s="863"/>
      <c r="G3" s="863" t="s">
        <v>242</v>
      </c>
      <c r="H3" s="863"/>
      <c r="I3" s="863" t="s">
        <v>243</v>
      </c>
      <c r="J3" s="863"/>
      <c r="K3" s="863" t="s">
        <v>186</v>
      </c>
      <c r="L3" s="863"/>
      <c r="M3" s="863" t="s">
        <v>187</v>
      </c>
      <c r="N3" s="863"/>
      <c r="O3" s="863" t="s">
        <v>23</v>
      </c>
      <c r="P3" s="863"/>
      <c r="Q3" s="863"/>
    </row>
    <row r="4" spans="1:19" s="125" customFormat="1" ht="28.5" customHeight="1" thickBot="1">
      <c r="A4" s="1000"/>
      <c r="B4" s="1003"/>
      <c r="C4" s="380" t="s">
        <v>181</v>
      </c>
      <c r="D4" s="380" t="s">
        <v>313</v>
      </c>
      <c r="E4" s="380" t="s">
        <v>181</v>
      </c>
      <c r="F4" s="380" t="s">
        <v>313</v>
      </c>
      <c r="G4" s="380" t="s">
        <v>181</v>
      </c>
      <c r="H4" s="380" t="s">
        <v>313</v>
      </c>
      <c r="I4" s="380" t="s">
        <v>181</v>
      </c>
      <c r="J4" s="380" t="s">
        <v>313</v>
      </c>
      <c r="K4" s="380" t="s">
        <v>181</v>
      </c>
      <c r="L4" s="380" t="s">
        <v>313</v>
      </c>
      <c r="M4" s="380" t="s">
        <v>181</v>
      </c>
      <c r="N4" s="380" t="s">
        <v>313</v>
      </c>
      <c r="O4" s="380" t="s">
        <v>181</v>
      </c>
      <c r="P4" s="380" t="s">
        <v>313</v>
      </c>
      <c r="Q4" s="380" t="s">
        <v>2</v>
      </c>
    </row>
    <row r="5" spans="1:19" ht="28.5" customHeight="1">
      <c r="A5" s="917" t="s">
        <v>209</v>
      </c>
      <c r="B5" s="311" t="s">
        <v>203</v>
      </c>
      <c r="C5" s="334">
        <v>0</v>
      </c>
      <c r="D5" s="334">
        <v>0</v>
      </c>
      <c r="E5" s="334">
        <v>2</v>
      </c>
      <c r="F5" s="334">
        <v>1</v>
      </c>
      <c r="G5" s="334">
        <v>4</v>
      </c>
      <c r="H5" s="334">
        <v>3</v>
      </c>
      <c r="I5" s="334">
        <v>15</v>
      </c>
      <c r="J5" s="334">
        <v>1</v>
      </c>
      <c r="K5" s="334">
        <v>13</v>
      </c>
      <c r="L5" s="334">
        <v>4</v>
      </c>
      <c r="M5" s="334">
        <v>5</v>
      </c>
      <c r="N5" s="334">
        <v>7</v>
      </c>
      <c r="O5" s="335">
        <f>E5+G5+I5+K5+M5</f>
        <v>39</v>
      </c>
      <c r="P5" s="335">
        <f>F5+H5+J5+L5+N5</f>
        <v>16</v>
      </c>
      <c r="Q5" s="335">
        <f>P5+O5</f>
        <v>55</v>
      </c>
      <c r="R5" s="293"/>
      <c r="S5" s="293"/>
    </row>
    <row r="6" spans="1:19" ht="28.5" customHeight="1">
      <c r="A6" s="918"/>
      <c r="B6" s="314" t="s">
        <v>204</v>
      </c>
      <c r="C6" s="338">
        <v>0</v>
      </c>
      <c r="D6" s="338">
        <v>0</v>
      </c>
      <c r="E6" s="338">
        <v>1</v>
      </c>
      <c r="F6" s="338">
        <v>0</v>
      </c>
      <c r="G6" s="338">
        <v>1</v>
      </c>
      <c r="H6" s="338">
        <v>0</v>
      </c>
      <c r="I6" s="338">
        <v>2</v>
      </c>
      <c r="J6" s="338">
        <v>1</v>
      </c>
      <c r="K6" s="338">
        <v>0</v>
      </c>
      <c r="L6" s="338">
        <v>0</v>
      </c>
      <c r="M6" s="338">
        <v>0</v>
      </c>
      <c r="N6" s="338">
        <v>1</v>
      </c>
      <c r="O6" s="338">
        <f t="shared" ref="O6:P17" si="0">E6+G6+I6+K6+M6</f>
        <v>4</v>
      </c>
      <c r="P6" s="338">
        <f t="shared" si="0"/>
        <v>2</v>
      </c>
      <c r="Q6" s="338">
        <f t="shared" ref="Q6:Q17" si="1">P6+O6</f>
        <v>6</v>
      </c>
      <c r="R6" s="293"/>
      <c r="S6" s="293"/>
    </row>
    <row r="7" spans="1:19" ht="28.5" customHeight="1">
      <c r="A7" s="918" t="s">
        <v>207</v>
      </c>
      <c r="B7" s="413" t="s">
        <v>203</v>
      </c>
      <c r="C7" s="340">
        <v>0</v>
      </c>
      <c r="D7" s="340">
        <v>0</v>
      </c>
      <c r="E7" s="340">
        <v>0</v>
      </c>
      <c r="F7" s="340">
        <v>0</v>
      </c>
      <c r="G7" s="340">
        <v>0</v>
      </c>
      <c r="H7" s="340">
        <v>0</v>
      </c>
      <c r="I7" s="340">
        <v>2</v>
      </c>
      <c r="J7" s="340">
        <v>0</v>
      </c>
      <c r="K7" s="340">
        <v>0</v>
      </c>
      <c r="L7" s="340">
        <v>2</v>
      </c>
      <c r="M7" s="340">
        <v>0</v>
      </c>
      <c r="N7" s="340">
        <v>1</v>
      </c>
      <c r="O7" s="338">
        <f t="shared" si="0"/>
        <v>2</v>
      </c>
      <c r="P7" s="338">
        <f t="shared" si="0"/>
        <v>3</v>
      </c>
      <c r="Q7" s="338">
        <f t="shared" si="1"/>
        <v>5</v>
      </c>
      <c r="R7" s="293"/>
      <c r="S7" s="293"/>
    </row>
    <row r="8" spans="1:19" ht="28.5" customHeight="1">
      <c r="A8" s="918"/>
      <c r="B8" s="314" t="s">
        <v>204</v>
      </c>
      <c r="C8" s="338">
        <v>0</v>
      </c>
      <c r="D8" s="338">
        <v>0</v>
      </c>
      <c r="E8" s="338">
        <v>0</v>
      </c>
      <c r="F8" s="338">
        <v>0</v>
      </c>
      <c r="G8" s="338">
        <v>0</v>
      </c>
      <c r="H8" s="338">
        <v>0</v>
      </c>
      <c r="I8" s="338">
        <v>0</v>
      </c>
      <c r="J8" s="338">
        <v>1</v>
      </c>
      <c r="K8" s="338">
        <v>0</v>
      </c>
      <c r="L8" s="338">
        <v>0</v>
      </c>
      <c r="M8" s="338">
        <v>3</v>
      </c>
      <c r="N8" s="338">
        <v>1</v>
      </c>
      <c r="O8" s="338">
        <f t="shared" si="0"/>
        <v>3</v>
      </c>
      <c r="P8" s="338">
        <f t="shared" si="0"/>
        <v>2</v>
      </c>
      <c r="Q8" s="338">
        <f t="shared" si="1"/>
        <v>5</v>
      </c>
      <c r="R8" s="293"/>
      <c r="S8" s="293"/>
    </row>
    <row r="9" spans="1:19" ht="28.5" customHeight="1">
      <c r="A9" s="918" t="s">
        <v>296</v>
      </c>
      <c r="B9" s="314" t="s">
        <v>203</v>
      </c>
      <c r="C9" s="338">
        <v>0</v>
      </c>
      <c r="D9" s="338">
        <v>0</v>
      </c>
      <c r="E9" s="338">
        <v>0</v>
      </c>
      <c r="F9" s="338">
        <v>0</v>
      </c>
      <c r="G9" s="338">
        <v>0</v>
      </c>
      <c r="H9" s="338">
        <v>0</v>
      </c>
      <c r="I9" s="338">
        <v>0</v>
      </c>
      <c r="J9" s="338">
        <v>0</v>
      </c>
      <c r="K9" s="338">
        <v>0</v>
      </c>
      <c r="L9" s="338">
        <v>0</v>
      </c>
      <c r="M9" s="338">
        <v>1</v>
      </c>
      <c r="N9" s="338">
        <v>0</v>
      </c>
      <c r="O9" s="338">
        <f t="shared" si="0"/>
        <v>1</v>
      </c>
      <c r="P9" s="338">
        <f t="shared" si="0"/>
        <v>0</v>
      </c>
      <c r="Q9" s="338">
        <f t="shared" si="1"/>
        <v>1</v>
      </c>
      <c r="R9" s="293"/>
      <c r="S9" s="293"/>
    </row>
    <row r="10" spans="1:19" ht="28.5" customHeight="1">
      <c r="A10" s="918"/>
      <c r="B10" s="314" t="s">
        <v>204</v>
      </c>
      <c r="C10" s="338">
        <v>0</v>
      </c>
      <c r="D10" s="338">
        <v>0</v>
      </c>
      <c r="E10" s="338">
        <v>0</v>
      </c>
      <c r="F10" s="338">
        <v>0</v>
      </c>
      <c r="G10" s="338">
        <v>0</v>
      </c>
      <c r="H10" s="338">
        <v>0</v>
      </c>
      <c r="I10" s="338">
        <v>0</v>
      </c>
      <c r="J10" s="338">
        <v>0</v>
      </c>
      <c r="K10" s="338">
        <v>0</v>
      </c>
      <c r="L10" s="338">
        <v>0</v>
      </c>
      <c r="M10" s="338">
        <v>0</v>
      </c>
      <c r="N10" s="338">
        <v>0</v>
      </c>
      <c r="O10" s="338">
        <f t="shared" si="0"/>
        <v>0</v>
      </c>
      <c r="P10" s="338">
        <f t="shared" si="0"/>
        <v>0</v>
      </c>
      <c r="Q10" s="338">
        <f t="shared" si="1"/>
        <v>0</v>
      </c>
      <c r="R10" s="293"/>
      <c r="S10" s="293"/>
    </row>
    <row r="11" spans="1:19" ht="28.5" customHeight="1">
      <c r="A11" s="918" t="s">
        <v>213</v>
      </c>
      <c r="B11" s="314" t="s">
        <v>203</v>
      </c>
      <c r="C11" s="338">
        <v>0</v>
      </c>
      <c r="D11" s="338">
        <v>0</v>
      </c>
      <c r="E11" s="338">
        <v>0</v>
      </c>
      <c r="F11" s="338">
        <v>0</v>
      </c>
      <c r="G11" s="338">
        <v>2</v>
      </c>
      <c r="H11" s="338">
        <v>1</v>
      </c>
      <c r="I11" s="338">
        <v>0</v>
      </c>
      <c r="J11" s="338">
        <v>0</v>
      </c>
      <c r="K11" s="338">
        <v>0</v>
      </c>
      <c r="L11" s="338">
        <v>0</v>
      </c>
      <c r="M11" s="338">
        <v>0</v>
      </c>
      <c r="N11" s="338">
        <v>0</v>
      </c>
      <c r="O11" s="338">
        <f t="shared" si="0"/>
        <v>2</v>
      </c>
      <c r="P11" s="338">
        <f t="shared" si="0"/>
        <v>1</v>
      </c>
      <c r="Q11" s="338">
        <f t="shared" si="1"/>
        <v>3</v>
      </c>
      <c r="R11" s="293"/>
      <c r="S11" s="293"/>
    </row>
    <row r="12" spans="1:19" ht="28.5" customHeight="1">
      <c r="A12" s="918"/>
      <c r="B12" s="314" t="s">
        <v>204</v>
      </c>
      <c r="C12" s="338">
        <v>0</v>
      </c>
      <c r="D12" s="338">
        <v>0</v>
      </c>
      <c r="E12" s="338">
        <v>0</v>
      </c>
      <c r="F12" s="338">
        <v>0</v>
      </c>
      <c r="G12" s="338">
        <v>0</v>
      </c>
      <c r="H12" s="338">
        <v>0</v>
      </c>
      <c r="I12" s="338">
        <v>0</v>
      </c>
      <c r="J12" s="338">
        <v>0</v>
      </c>
      <c r="K12" s="338">
        <v>0</v>
      </c>
      <c r="L12" s="338">
        <v>0</v>
      </c>
      <c r="M12" s="338">
        <v>0</v>
      </c>
      <c r="N12" s="338">
        <v>0</v>
      </c>
      <c r="O12" s="338">
        <f t="shared" si="0"/>
        <v>0</v>
      </c>
      <c r="P12" s="338">
        <f t="shared" si="0"/>
        <v>0</v>
      </c>
      <c r="Q12" s="338">
        <f t="shared" si="1"/>
        <v>0</v>
      </c>
      <c r="R12" s="293"/>
      <c r="S12" s="293"/>
    </row>
    <row r="13" spans="1:19" ht="28.5" customHeight="1">
      <c r="A13" s="918" t="s">
        <v>201</v>
      </c>
      <c r="B13" s="314" t="s">
        <v>203</v>
      </c>
      <c r="C13" s="338">
        <v>0</v>
      </c>
      <c r="D13" s="338">
        <v>0</v>
      </c>
      <c r="E13" s="338">
        <v>0</v>
      </c>
      <c r="F13" s="338">
        <v>0</v>
      </c>
      <c r="G13" s="338">
        <v>0</v>
      </c>
      <c r="H13" s="338">
        <v>1</v>
      </c>
      <c r="I13" s="338">
        <v>1</v>
      </c>
      <c r="J13" s="338">
        <v>0</v>
      </c>
      <c r="K13" s="338">
        <v>0</v>
      </c>
      <c r="L13" s="338">
        <v>0</v>
      </c>
      <c r="M13" s="338">
        <v>0</v>
      </c>
      <c r="N13" s="338">
        <v>0</v>
      </c>
      <c r="O13" s="338">
        <f t="shared" si="0"/>
        <v>1</v>
      </c>
      <c r="P13" s="338">
        <f t="shared" si="0"/>
        <v>1</v>
      </c>
      <c r="Q13" s="338">
        <f t="shared" si="1"/>
        <v>2</v>
      </c>
      <c r="R13" s="293"/>
      <c r="S13" s="293"/>
    </row>
    <row r="14" spans="1:19" ht="28.5" customHeight="1" thickBot="1">
      <c r="A14" s="1000"/>
      <c r="B14" s="397" t="s">
        <v>204</v>
      </c>
      <c r="C14" s="391">
        <v>0</v>
      </c>
      <c r="D14" s="391">
        <v>0</v>
      </c>
      <c r="E14" s="391">
        <v>0</v>
      </c>
      <c r="F14" s="391">
        <v>0</v>
      </c>
      <c r="G14" s="391">
        <v>0</v>
      </c>
      <c r="H14" s="391">
        <v>0</v>
      </c>
      <c r="I14" s="391">
        <v>0</v>
      </c>
      <c r="J14" s="391">
        <v>0</v>
      </c>
      <c r="K14" s="391">
        <v>0</v>
      </c>
      <c r="L14" s="391">
        <v>0</v>
      </c>
      <c r="M14" s="391">
        <v>0</v>
      </c>
      <c r="N14" s="391">
        <v>0</v>
      </c>
      <c r="O14" s="423">
        <f t="shared" si="0"/>
        <v>0</v>
      </c>
      <c r="P14" s="423">
        <f t="shared" si="0"/>
        <v>0</v>
      </c>
      <c r="Q14" s="423">
        <f t="shared" si="1"/>
        <v>0</v>
      </c>
      <c r="R14" s="293"/>
      <c r="S14" s="293"/>
    </row>
    <row r="15" spans="1:19" ht="28.5" customHeight="1">
      <c r="A15" s="1004" t="s">
        <v>23</v>
      </c>
      <c r="B15" s="414" t="s">
        <v>203</v>
      </c>
      <c r="C15" s="415">
        <v>0</v>
      </c>
      <c r="D15" s="415">
        <v>0</v>
      </c>
      <c r="E15" s="415">
        <v>2</v>
      </c>
      <c r="F15" s="415">
        <v>1</v>
      </c>
      <c r="G15" s="415">
        <v>6</v>
      </c>
      <c r="H15" s="415">
        <v>5</v>
      </c>
      <c r="I15" s="415">
        <v>18</v>
      </c>
      <c r="J15" s="415">
        <v>1</v>
      </c>
      <c r="K15" s="415">
        <v>13</v>
      </c>
      <c r="L15" s="415">
        <v>6</v>
      </c>
      <c r="M15" s="415">
        <v>6</v>
      </c>
      <c r="N15" s="415">
        <v>8</v>
      </c>
      <c r="O15" s="415">
        <f t="shared" si="0"/>
        <v>45</v>
      </c>
      <c r="P15" s="415">
        <f t="shared" si="0"/>
        <v>21</v>
      </c>
      <c r="Q15" s="415">
        <f t="shared" si="1"/>
        <v>66</v>
      </c>
      <c r="R15" s="293"/>
      <c r="S15" s="293"/>
    </row>
    <row r="16" spans="1:19" ht="28.5" customHeight="1">
      <c r="A16" s="1004"/>
      <c r="B16" s="314" t="s">
        <v>204</v>
      </c>
      <c r="C16" s="338">
        <v>0</v>
      </c>
      <c r="D16" s="338">
        <v>0</v>
      </c>
      <c r="E16" s="338">
        <v>1</v>
      </c>
      <c r="F16" s="338">
        <v>0</v>
      </c>
      <c r="G16" s="338">
        <v>1</v>
      </c>
      <c r="H16" s="338">
        <v>0</v>
      </c>
      <c r="I16" s="338">
        <v>2</v>
      </c>
      <c r="J16" s="338">
        <v>2</v>
      </c>
      <c r="K16" s="338">
        <v>0</v>
      </c>
      <c r="L16" s="338">
        <v>0</v>
      </c>
      <c r="M16" s="338">
        <v>3</v>
      </c>
      <c r="N16" s="338">
        <v>2</v>
      </c>
      <c r="O16" s="338">
        <f t="shared" si="0"/>
        <v>7</v>
      </c>
      <c r="P16" s="338">
        <f t="shared" si="0"/>
        <v>4</v>
      </c>
      <c r="Q16" s="338">
        <f t="shared" si="1"/>
        <v>11</v>
      </c>
      <c r="R16" s="293"/>
      <c r="S16" s="293"/>
    </row>
    <row r="17" spans="1:18" ht="28.5" customHeight="1" thickBot="1">
      <c r="A17" s="1005"/>
      <c r="B17" s="618" t="s">
        <v>23</v>
      </c>
      <c r="C17" s="343">
        <v>0</v>
      </c>
      <c r="D17" s="343">
        <v>0</v>
      </c>
      <c r="E17" s="343">
        <v>3</v>
      </c>
      <c r="F17" s="343">
        <v>1</v>
      </c>
      <c r="G17" s="343">
        <v>7</v>
      </c>
      <c r="H17" s="343">
        <v>5</v>
      </c>
      <c r="I17" s="343">
        <v>20</v>
      </c>
      <c r="J17" s="343">
        <v>3</v>
      </c>
      <c r="K17" s="343">
        <v>13</v>
      </c>
      <c r="L17" s="343">
        <v>6</v>
      </c>
      <c r="M17" s="343">
        <v>9</v>
      </c>
      <c r="N17" s="343">
        <v>10</v>
      </c>
      <c r="O17" s="343">
        <f t="shared" si="0"/>
        <v>52</v>
      </c>
      <c r="P17" s="343">
        <f t="shared" si="0"/>
        <v>25</v>
      </c>
      <c r="Q17" s="343">
        <f t="shared" si="1"/>
        <v>77</v>
      </c>
      <c r="R17" s="304"/>
    </row>
    <row r="18" spans="1:18" ht="16.5" thickTop="1">
      <c r="B18" s="460"/>
    </row>
    <row r="19" spans="1:18" ht="15.75">
      <c r="B19" s="460"/>
    </row>
  </sheetData>
  <mergeCells count="16">
    <mergeCell ref="A15:A17"/>
    <mergeCell ref="A1:Q1"/>
    <mergeCell ref="A3:A4"/>
    <mergeCell ref="B3:B4"/>
    <mergeCell ref="C3:D3"/>
    <mergeCell ref="E3:F3"/>
    <mergeCell ref="G3:H3"/>
    <mergeCell ref="I3:J3"/>
    <mergeCell ref="K3:L3"/>
    <mergeCell ref="M3:N3"/>
    <mergeCell ref="O3:Q3"/>
    <mergeCell ref="A5:A6"/>
    <mergeCell ref="A7:A8"/>
    <mergeCell ref="A9:A10"/>
    <mergeCell ref="A11:A12"/>
    <mergeCell ref="A13:A14"/>
  </mergeCells>
  <printOptions horizontalCentered="1"/>
  <pageMargins left="0.75" right="0.75" top="1" bottom="1" header="1" footer="1"/>
  <pageSetup paperSize="9" scale="85" orientation="landscape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D13"/>
  <sheetViews>
    <sheetView rightToLeft="1" view="pageBreakPreview" zoomScaleSheetLayoutView="100" workbookViewId="0">
      <selection activeCell="A12" sqref="A12:I15"/>
    </sheetView>
  </sheetViews>
  <sheetFormatPr defaultColWidth="9.140625" defaultRowHeight="15"/>
  <cols>
    <col min="1" max="1" width="22.5703125" style="147" customWidth="1"/>
    <col min="2" max="4" width="26.85546875" style="147" customWidth="1"/>
    <col min="5" max="16384" width="9.140625" style="147"/>
  </cols>
  <sheetData>
    <row r="2" spans="1:4" s="620" customFormat="1" ht="25.5" customHeight="1">
      <c r="A2" s="858" t="s">
        <v>578</v>
      </c>
      <c r="B2" s="858"/>
      <c r="C2" s="858"/>
      <c r="D2" s="858"/>
    </row>
    <row r="3" spans="1:4" s="286" customFormat="1" ht="18.75" thickBot="1">
      <c r="A3" s="564" t="s">
        <v>579</v>
      </c>
      <c r="B3" s="515"/>
      <c r="C3" s="485"/>
      <c r="D3" s="485"/>
    </row>
    <row r="4" spans="1:4" s="286" customFormat="1" ht="44.25" customHeight="1" thickTop="1" thickBot="1">
      <c r="A4" s="621" t="s">
        <v>93</v>
      </c>
      <c r="B4" s="622" t="s">
        <v>181</v>
      </c>
      <c r="C4" s="622" t="s">
        <v>552</v>
      </c>
      <c r="D4" s="622" t="s">
        <v>23</v>
      </c>
    </row>
    <row r="5" spans="1:4" s="286" customFormat="1" ht="31.5" customHeight="1">
      <c r="A5" s="623" t="s">
        <v>99</v>
      </c>
      <c r="B5" s="297">
        <v>5</v>
      </c>
      <c r="C5" s="297">
        <v>0</v>
      </c>
      <c r="D5" s="297">
        <f>SUM(B5:C5)</f>
        <v>5</v>
      </c>
    </row>
    <row r="6" spans="1:4" s="286" customFormat="1" ht="31.5" customHeight="1">
      <c r="A6" s="314" t="s">
        <v>385</v>
      </c>
      <c r="B6" s="295">
        <v>8</v>
      </c>
      <c r="C6" s="295">
        <v>1</v>
      </c>
      <c r="D6" s="295">
        <f>SUM(B6:C6)</f>
        <v>9</v>
      </c>
    </row>
    <row r="7" spans="1:4" s="286" customFormat="1" ht="31.5" customHeight="1">
      <c r="A7" s="314" t="s">
        <v>37</v>
      </c>
      <c r="B7" s="295">
        <v>51</v>
      </c>
      <c r="C7" s="295">
        <v>32</v>
      </c>
      <c r="D7" s="295">
        <f t="shared" ref="D7:D11" si="0">SUM(B7:C7)</f>
        <v>83</v>
      </c>
    </row>
    <row r="8" spans="1:4" s="286" customFormat="1" ht="31.5" customHeight="1">
      <c r="A8" s="314" t="s">
        <v>107</v>
      </c>
      <c r="B8" s="295">
        <v>20</v>
      </c>
      <c r="C8" s="295">
        <v>7</v>
      </c>
      <c r="D8" s="295">
        <f>SUM(B8:C8)</f>
        <v>27</v>
      </c>
    </row>
    <row r="9" spans="1:4" s="286" customFormat="1" ht="31.5" customHeight="1">
      <c r="A9" s="314" t="s">
        <v>41</v>
      </c>
      <c r="B9" s="295">
        <v>6</v>
      </c>
      <c r="C9" s="295">
        <v>16</v>
      </c>
      <c r="D9" s="295">
        <f>SUM(B9:C9)</f>
        <v>22</v>
      </c>
    </row>
    <row r="10" spans="1:4" s="286" customFormat="1" ht="31.5" customHeight="1">
      <c r="A10" s="314" t="s">
        <v>43</v>
      </c>
      <c r="B10" s="295">
        <v>2</v>
      </c>
      <c r="C10" s="295">
        <v>3</v>
      </c>
      <c r="D10" s="295">
        <f>SUM(B10:C10)</f>
        <v>5</v>
      </c>
    </row>
    <row r="11" spans="1:4" s="286" customFormat="1" ht="31.5" customHeight="1" thickBot="1">
      <c r="A11" s="397" t="s">
        <v>26</v>
      </c>
      <c r="B11" s="384">
        <v>20</v>
      </c>
      <c r="C11" s="384">
        <v>1</v>
      </c>
      <c r="D11" s="384">
        <f t="shared" si="0"/>
        <v>21</v>
      </c>
    </row>
    <row r="12" spans="1:4" s="286" customFormat="1" ht="31.5" customHeight="1" thickBot="1">
      <c r="A12" s="624" t="s">
        <v>23</v>
      </c>
      <c r="B12" s="326">
        <f>SUM(B5:B11)</f>
        <v>112</v>
      </c>
      <c r="C12" s="326">
        <f>SUM(C5:C11)</f>
        <v>60</v>
      </c>
      <c r="D12" s="326">
        <f>SUM(D5:D11)</f>
        <v>172</v>
      </c>
    </row>
    <row r="13" spans="1:4" ht="15.75" thickTop="1"/>
  </sheetData>
  <mergeCells count="1">
    <mergeCell ref="A2:D2"/>
  </mergeCells>
  <printOptions horizontalCentered="1"/>
  <pageMargins left="0.39370078740157483" right="0.39370078740157483" top="0.78740157480314965" bottom="0.78740157480314965" header="0.78740157480314965" footer="0.78740157480314965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103</vt:i4>
      </vt:variant>
      <vt:variant>
        <vt:lpstr>Named Ranges</vt:lpstr>
      </vt:variant>
      <vt:variant>
        <vt:i4>84</vt:i4>
      </vt:variant>
    </vt:vector>
  </HeadingPairs>
  <TitlesOfParts>
    <vt:vector size="187" baseType="lpstr">
      <vt:lpstr>القسم الاول</vt:lpstr>
      <vt:lpstr>المعاهد</vt:lpstr>
      <vt:lpstr>العمل</vt:lpstr>
      <vt:lpstr>دينية ابتدائيه</vt:lpstr>
      <vt:lpstr>الدينيةالمتوسطة</vt:lpstr>
      <vt:lpstr>الدينية اعدادية</vt:lpstr>
      <vt:lpstr>الدينية ثانوي</vt:lpstr>
      <vt:lpstr>التمريض</vt:lpstr>
      <vt:lpstr>الحكومي</vt:lpstr>
      <vt:lpstr>الخاص</vt:lpstr>
      <vt:lpstr>الثاني</vt:lpstr>
      <vt:lpstr>16 </vt:lpstr>
      <vt:lpstr>17</vt:lpstr>
      <vt:lpstr>20-</vt:lpstr>
      <vt:lpstr>15</vt:lpstr>
      <vt:lpstr>20</vt:lpstr>
      <vt:lpstr>23 </vt:lpstr>
      <vt:lpstr>24</vt:lpstr>
      <vt:lpstr>25</vt:lpstr>
      <vt:lpstr>26</vt:lpstr>
      <vt:lpstr>27</vt:lpstr>
      <vt:lpstr>28</vt:lpstr>
      <vt:lpstr>29</vt:lpstr>
      <vt:lpstr>الثالث</vt:lpstr>
      <vt:lpstr>31 (2)</vt:lpstr>
      <vt:lpstr>31</vt:lpstr>
      <vt:lpstr>32</vt:lpstr>
      <vt:lpstr>33</vt:lpstr>
      <vt:lpstr>34</vt:lpstr>
      <vt:lpstr>35</vt:lpstr>
      <vt:lpstr>34 (2)</vt:lpstr>
      <vt:lpstr>37</vt:lpstr>
      <vt:lpstr>38</vt:lpstr>
      <vt:lpstr>الرابع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61</vt:lpstr>
      <vt:lpstr>62</vt:lpstr>
      <vt:lpstr>53</vt:lpstr>
      <vt:lpstr>54</vt:lpstr>
      <vt:lpstr>55</vt:lpstr>
      <vt:lpstr>56</vt:lpstr>
      <vt:lpstr>57</vt:lpstr>
      <vt:lpstr>58</vt:lpstr>
      <vt:lpstr>59</vt:lpstr>
      <vt:lpstr>60</vt:lpstr>
      <vt:lpstr>61 (2)</vt:lpstr>
      <vt:lpstr>62 (2)</vt:lpstr>
      <vt:lpstr>63</vt:lpstr>
      <vt:lpstr>64</vt:lpstr>
      <vt:lpstr>65</vt:lpstr>
      <vt:lpstr>66</vt:lpstr>
      <vt:lpstr>67</vt:lpstr>
      <vt:lpstr>68</vt:lpstr>
      <vt:lpstr>الخامس</vt:lpstr>
      <vt:lpstr>91</vt:lpstr>
      <vt:lpstr>92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السادس</vt:lpstr>
      <vt:lpstr>78</vt:lpstr>
      <vt:lpstr>79</vt:lpstr>
      <vt:lpstr>78 (2)</vt:lpstr>
      <vt:lpstr>80</vt:lpstr>
      <vt:lpstr>82</vt:lpstr>
      <vt:lpstr>83</vt:lpstr>
      <vt:lpstr>84</vt:lpstr>
      <vt:lpstr>85</vt:lpstr>
      <vt:lpstr>86</vt:lpstr>
      <vt:lpstr>87</vt:lpstr>
      <vt:lpstr>السابع</vt:lpstr>
      <vt:lpstr>86 (2)</vt:lpstr>
      <vt:lpstr>87 (2)</vt:lpstr>
      <vt:lpstr>88</vt:lpstr>
      <vt:lpstr>89</vt:lpstr>
      <vt:lpstr>90</vt:lpstr>
      <vt:lpstr>91 (2)</vt:lpstr>
      <vt:lpstr>92 (2)</vt:lpstr>
      <vt:lpstr>93</vt:lpstr>
      <vt:lpstr>94</vt:lpstr>
      <vt:lpstr>95</vt:lpstr>
      <vt:lpstr>96</vt:lpstr>
      <vt:lpstr>97</vt:lpstr>
      <vt:lpstr>Sheet1</vt:lpstr>
      <vt:lpstr>'15'!Print_Area</vt:lpstr>
      <vt:lpstr>'17'!Print_Area</vt:lpstr>
      <vt:lpstr>'20-'!Print_Area</vt:lpstr>
      <vt:lpstr>'23 '!Print_Area</vt:lpstr>
      <vt:lpstr>'24'!Print_Area</vt:lpstr>
      <vt:lpstr>'25'!Print_Area</vt:lpstr>
      <vt:lpstr>'27'!Print_Area</vt:lpstr>
      <vt:lpstr>'28'!Print_Area</vt:lpstr>
      <vt:lpstr>'34'!Print_Area</vt:lpstr>
      <vt:lpstr>'34 (2)'!Print_Area</vt:lpstr>
      <vt:lpstr>'35'!Print_Area</vt:lpstr>
      <vt:lpstr>'37'!Print_Area</vt:lpstr>
      <vt:lpstr>'38'!Print_Area</vt:lpstr>
      <vt:lpstr>'39'!Print_Area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'47'!Print_Area</vt:lpstr>
      <vt:lpstr>'48'!Print_Area</vt:lpstr>
      <vt:lpstr>'49'!Print_Area</vt:lpstr>
      <vt:lpstr>'50'!Print_Area</vt:lpstr>
      <vt:lpstr>'51'!Print_Area</vt:lpstr>
      <vt:lpstr>'52'!Print_Area</vt:lpstr>
      <vt:lpstr>'54'!Print_Area</vt:lpstr>
      <vt:lpstr>'55'!Print_Area</vt:lpstr>
      <vt:lpstr>'56'!Print_Area</vt:lpstr>
      <vt:lpstr>'57'!Print_Area</vt:lpstr>
      <vt:lpstr>'58'!Print_Area</vt:lpstr>
      <vt:lpstr>'59'!Print_Area</vt:lpstr>
      <vt:lpstr>'60'!Print_Area</vt:lpstr>
      <vt:lpstr>'61'!Print_Area</vt:lpstr>
      <vt:lpstr>'61 (2)'!Print_Area</vt:lpstr>
      <vt:lpstr>'62'!Print_Area</vt:lpstr>
      <vt:lpstr>'62 (2)'!Print_Area</vt:lpstr>
      <vt:lpstr>'63'!Print_Area</vt:lpstr>
      <vt:lpstr>'64'!Print_Area</vt:lpstr>
      <vt:lpstr>'65'!Print_Area</vt:lpstr>
      <vt:lpstr>'66'!Print_Area</vt:lpstr>
      <vt:lpstr>'67'!Print_Area</vt:lpstr>
      <vt:lpstr>'68'!Print_Area</vt:lpstr>
      <vt:lpstr>'69'!Print_Area</vt:lpstr>
      <vt:lpstr>'70'!Print_Area</vt:lpstr>
      <vt:lpstr>'71'!Print_Area</vt:lpstr>
      <vt:lpstr>'72'!Print_Area</vt:lpstr>
      <vt:lpstr>'73'!Print_Area</vt:lpstr>
      <vt:lpstr>'74'!Print_Area</vt:lpstr>
      <vt:lpstr>'75'!Print_Area</vt:lpstr>
      <vt:lpstr>'76'!Print_Area</vt:lpstr>
      <vt:lpstr>'77'!Print_Area</vt:lpstr>
      <vt:lpstr>'78'!Print_Area</vt:lpstr>
      <vt:lpstr>'78 (2)'!Print_Area</vt:lpstr>
      <vt:lpstr>'79'!Print_Area</vt:lpstr>
      <vt:lpstr>'80'!Print_Area</vt:lpstr>
      <vt:lpstr>'82'!Print_Area</vt:lpstr>
      <vt:lpstr>'83'!Print_Area</vt:lpstr>
      <vt:lpstr>'84'!Print_Area</vt:lpstr>
      <vt:lpstr>'85'!Print_Area</vt:lpstr>
      <vt:lpstr>'86'!Print_Area</vt:lpstr>
      <vt:lpstr>'86 (2)'!Print_Area</vt:lpstr>
      <vt:lpstr>'87'!Print_Area</vt:lpstr>
      <vt:lpstr>'87 (2)'!Print_Area</vt:lpstr>
      <vt:lpstr>'89'!Print_Area</vt:lpstr>
      <vt:lpstr>'91 (2)'!Print_Area</vt:lpstr>
      <vt:lpstr>'92'!Print_Area</vt:lpstr>
      <vt:lpstr>'93'!Print_Area</vt:lpstr>
      <vt:lpstr>'94'!Print_Area</vt:lpstr>
      <vt:lpstr>'96'!Print_Area</vt:lpstr>
      <vt:lpstr>الثالث!Print_Area</vt:lpstr>
      <vt:lpstr>الثاني!Print_Area</vt:lpstr>
      <vt:lpstr>الحكومي!Print_Area</vt:lpstr>
      <vt:lpstr>الخاص!Print_Area</vt:lpstr>
      <vt:lpstr>الخامس!Print_Area</vt:lpstr>
      <vt:lpstr>'الدينية اعدادية'!Print_Area</vt:lpstr>
      <vt:lpstr>الدينيةالمتوسطة!Print_Area</vt:lpstr>
      <vt:lpstr>الرابع!Print_Area</vt:lpstr>
      <vt:lpstr>السابع!Print_Area</vt:lpstr>
      <vt:lpstr>السادس!Print_Area</vt:lpstr>
      <vt:lpstr>'القسم الاول'!Print_Area</vt:lpstr>
      <vt:lpstr>المعاهد!Print_Area</vt:lpstr>
      <vt:lpstr>'دينية ابتدائيه'!Print_Area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Mics29</cp:lastModifiedBy>
  <cp:lastPrinted>2019-07-17T03:25:17Z</cp:lastPrinted>
  <dcterms:created xsi:type="dcterms:W3CDTF">2014-04-15T10:54:40Z</dcterms:created>
  <dcterms:modified xsi:type="dcterms:W3CDTF">2019-09-03T10:02:20Z</dcterms:modified>
</cp:coreProperties>
</file>